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mental.sharepoint.com/sites/I-Directie/Shared Documents/General/Raad van Bestuur/4. Beleid en organisatie/Financiën/Budget en realisatie 2026/"/>
    </mc:Choice>
  </mc:AlternateContent>
  <xr:revisionPtr revIDLastSave="0" documentId="8_{1072B85C-710B-44F3-BCF5-AD798971D3B5}" xr6:coauthVersionLast="47" xr6:coauthVersionMax="47" xr10:uidLastSave="{00000000-0000-0000-0000-000000000000}"/>
  <bookViews>
    <workbookView xWindow="-120" yWindow="-120" windowWidth="29040" windowHeight="15720" activeTab="1" xr2:uid="{765A62AE-75FF-4B09-92D7-33A5011A5D3E}"/>
  </bookViews>
  <sheets>
    <sheet name="Bron" sheetId="1" r:id="rId1"/>
    <sheet name="Voorstel" sheetId="2" r:id="rId2"/>
  </sheets>
  <definedNames>
    <definedName name="_xlnm.Print_Area" localSheetId="1">Voorstel!$A$1:$D$97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" i="1" l="1"/>
  <c r="G3" i="1"/>
  <c r="V110" i="1"/>
  <c r="V51" i="1"/>
  <c r="T51" i="1"/>
  <c r="V30" i="1"/>
  <c r="T30" i="1"/>
  <c r="M5" i="1"/>
  <c r="M4" i="1"/>
  <c r="F16" i="1"/>
  <c r="F17" i="1"/>
  <c r="F15" i="1"/>
  <c r="F11" i="1"/>
  <c r="F10" i="1"/>
  <c r="I71" i="1" l="1"/>
  <c r="I51" i="1"/>
  <c r="I30" i="1"/>
  <c r="I17" i="1"/>
  <c r="D71" i="1" l="1"/>
  <c r="D72" i="1"/>
  <c r="S6" i="1" l="1"/>
  <c r="M6" i="1"/>
  <c r="F6" i="1"/>
  <c r="D5" i="1"/>
  <c r="D4" i="1"/>
  <c r="D3" i="1"/>
  <c r="S46" i="1" l="1"/>
  <c r="S37" i="1"/>
  <c r="S24" i="1"/>
  <c r="S16" i="1"/>
  <c r="S13" i="1" l="1"/>
  <c r="S8" i="1"/>
  <c r="S5" i="1"/>
  <c r="S4" i="1"/>
  <c r="S32" i="1" l="1"/>
  <c r="D58" i="1"/>
  <c r="D59" i="1"/>
  <c r="D57" i="1"/>
  <c r="D92" i="1"/>
  <c r="M16" i="1" l="1"/>
  <c r="M13" i="1"/>
  <c r="M11" i="1"/>
  <c r="M58" i="1"/>
  <c r="M59" i="1"/>
  <c r="M61" i="1"/>
  <c r="M62" i="1"/>
  <c r="M72" i="1"/>
  <c r="M75" i="1"/>
  <c r="M76" i="1"/>
  <c r="M92" i="1"/>
  <c r="M94" i="1"/>
  <c r="M95" i="1"/>
  <c r="M96" i="1"/>
  <c r="M97" i="1"/>
  <c r="M106" i="1"/>
  <c r="M107" i="1"/>
  <c r="M105" i="1"/>
  <c r="M102" i="1"/>
  <c r="M101" i="1"/>
  <c r="M100" i="1"/>
  <c r="M86" i="1"/>
  <c r="M89" i="1"/>
  <c r="D101" i="1"/>
  <c r="D102" i="1"/>
  <c r="D100" i="1"/>
  <c r="D95" i="1"/>
  <c r="D96" i="1"/>
  <c r="D97" i="1"/>
  <c r="D94" i="1"/>
  <c r="D62" i="1"/>
  <c r="D61" i="1"/>
  <c r="D80" i="1"/>
  <c r="D81" i="1"/>
  <c r="D79" i="1"/>
  <c r="D85" i="1"/>
  <c r="D86" i="1"/>
  <c r="D84" i="1"/>
  <c r="S15" i="1" l="1"/>
  <c r="S11" i="1"/>
  <c r="S3" i="1"/>
  <c r="S107" i="1"/>
  <c r="S106" i="1"/>
  <c r="S105" i="1"/>
  <c r="S102" i="1"/>
  <c r="S101" i="1"/>
  <c r="S100" i="1"/>
  <c r="S95" i="1"/>
  <c r="S96" i="1"/>
  <c r="S97" i="1"/>
  <c r="S94" i="1"/>
  <c r="S92" i="1"/>
  <c r="S89" i="1"/>
  <c r="S86" i="1"/>
  <c r="S85" i="1"/>
  <c r="S84" i="1"/>
  <c r="S81" i="1"/>
  <c r="S80" i="1"/>
  <c r="S79" i="1"/>
  <c r="S76" i="1"/>
  <c r="S75" i="1"/>
  <c r="S72" i="1"/>
  <c r="S62" i="1"/>
  <c r="S61" i="1"/>
  <c r="S59" i="1"/>
  <c r="S58" i="1"/>
  <c r="S57" i="1"/>
  <c r="S55" i="1"/>
  <c r="S54" i="1"/>
  <c r="S51" i="1"/>
  <c r="S50" i="1"/>
  <c r="S48" i="1"/>
  <c r="S44" i="1"/>
  <c r="S43" i="1"/>
  <c r="S42" i="1"/>
  <c r="S40" i="1"/>
  <c r="S39" i="1"/>
  <c r="S38" i="1"/>
  <c r="S35" i="1"/>
  <c r="S34" i="1"/>
  <c r="S33" i="1"/>
  <c r="S29" i="1"/>
  <c r="S27" i="1"/>
  <c r="S26" i="1"/>
  <c r="S25" i="1"/>
  <c r="S22" i="1"/>
  <c r="S21" i="1"/>
  <c r="S20" i="1"/>
  <c r="M55" i="1"/>
  <c r="M54" i="1"/>
  <c r="D55" i="1"/>
  <c r="D54" i="1"/>
  <c r="M20" i="1"/>
  <c r="M21" i="1"/>
  <c r="M22" i="1"/>
  <c r="M25" i="1"/>
  <c r="M26" i="1"/>
  <c r="M27" i="1"/>
  <c r="M29" i="1"/>
  <c r="M33" i="1"/>
  <c r="M34" i="1"/>
  <c r="M35" i="1"/>
  <c r="M38" i="1"/>
  <c r="M39" i="1"/>
  <c r="M40" i="1"/>
  <c r="M42" i="1"/>
  <c r="M43" i="1"/>
  <c r="M44" i="1"/>
  <c r="M48" i="1"/>
  <c r="M50" i="1"/>
  <c r="M51" i="1"/>
  <c r="D51" i="1"/>
  <c r="D50" i="1"/>
  <c r="D48" i="1"/>
  <c r="D46" i="1"/>
  <c r="D43" i="1"/>
  <c r="D44" i="1"/>
  <c r="D42" i="1"/>
  <c r="D38" i="1"/>
  <c r="D39" i="1"/>
  <c r="D40" i="1"/>
  <c r="D37" i="1"/>
  <c r="D33" i="1"/>
  <c r="D34" i="1"/>
  <c r="D35" i="1"/>
  <c r="D32" i="1"/>
  <c r="D29" i="1"/>
  <c r="D25" i="1"/>
  <c r="D26" i="1"/>
  <c r="D27" i="1"/>
  <c r="D24" i="1"/>
  <c r="D21" i="1"/>
  <c r="D22" i="1"/>
  <c r="D20" i="1"/>
  <c r="F67" i="1" l="1"/>
  <c r="S67" i="1" s="1"/>
  <c r="F68" i="1"/>
  <c r="S68" i="1" s="1"/>
  <c r="F65" i="1"/>
  <c r="S65" i="1" s="1"/>
  <c r="F66" i="1"/>
  <c r="S66" i="1" s="1"/>
  <c r="F64" i="1"/>
  <c r="S64" i="1" s="1"/>
  <c r="M68" i="1" l="1"/>
  <c r="M64" i="1"/>
  <c r="M67" i="1"/>
  <c r="M66" i="1"/>
  <c r="M65" i="1"/>
  <c r="Y84" i="1"/>
  <c r="S10" i="1"/>
  <c r="Y10" i="1" s="1"/>
  <c r="F30" i="1"/>
  <c r="M17" i="1" l="1"/>
  <c r="S17" i="1"/>
  <c r="M30" i="1"/>
  <c r="D30" i="1"/>
  <c r="S30" i="1"/>
  <c r="R110" i="1"/>
  <c r="L110" i="1"/>
  <c r="E110" i="1"/>
  <c r="Y3" i="1"/>
  <c r="Y20" i="1"/>
  <c r="Y100" i="1"/>
  <c r="Y85" i="1"/>
  <c r="Y80" i="1"/>
  <c r="Y79" i="1"/>
  <c r="Y57" i="1"/>
  <c r="Y46" i="1"/>
  <c r="Y42" i="1"/>
  <c r="Y38" i="1"/>
  <c r="Y37" i="1"/>
  <c r="Y33" i="1"/>
  <c r="Y32" i="1"/>
  <c r="Y25" i="1"/>
  <c r="Y24" i="1"/>
  <c r="Y15" i="1"/>
  <c r="Y8" i="1"/>
  <c r="I58" i="1"/>
  <c r="I59" i="1"/>
  <c r="N6" i="1" l="1"/>
  <c r="P6" i="1" s="1"/>
  <c r="N30" i="1"/>
  <c r="P30" i="1" s="1"/>
  <c r="N51" i="1"/>
  <c r="P51" i="1" s="1"/>
  <c r="G4" i="1"/>
  <c r="I4" i="1" s="1"/>
  <c r="G6" i="1"/>
  <c r="I6" i="1" s="1"/>
  <c r="T5" i="1"/>
  <c r="V5" i="1" s="1"/>
  <c r="T6" i="1"/>
  <c r="V6" i="1" s="1"/>
  <c r="L112" i="1"/>
  <c r="T3" i="1"/>
  <c r="T106" i="1"/>
  <c r="V106" i="1" s="1"/>
  <c r="T72" i="1"/>
  <c r="V72" i="1" s="1"/>
  <c r="T65" i="1"/>
  <c r="V65" i="1" s="1"/>
  <c r="T38" i="1"/>
  <c r="V38" i="1" s="1"/>
  <c r="T32" i="1"/>
  <c r="V32" i="1" s="1"/>
  <c r="T75" i="1"/>
  <c r="V75" i="1" s="1"/>
  <c r="N66" i="1"/>
  <c r="P66" i="1" s="1"/>
  <c r="T96" i="1"/>
  <c r="V96" i="1" s="1"/>
  <c r="T29" i="1"/>
  <c r="V29" i="1" s="1"/>
  <c r="T4" i="1"/>
  <c r="T58" i="1"/>
  <c r="V58" i="1" s="1"/>
  <c r="T24" i="1"/>
  <c r="V24" i="1" s="1"/>
  <c r="T55" i="1"/>
  <c r="V55" i="1" s="1"/>
  <c r="T21" i="1"/>
  <c r="V21" i="1" s="1"/>
  <c r="T15" i="1"/>
  <c r="V15" i="1" s="1"/>
  <c r="T80" i="1"/>
  <c r="V80" i="1" s="1"/>
  <c r="T46" i="1"/>
  <c r="V46" i="1" s="1"/>
  <c r="T11" i="1"/>
  <c r="V11" i="1" s="1"/>
  <c r="T66" i="1"/>
  <c r="V66" i="1" s="1"/>
  <c r="T57" i="1"/>
  <c r="V57" i="1" s="1"/>
  <c r="T48" i="1"/>
  <c r="V48" i="1" s="1"/>
  <c r="T39" i="1"/>
  <c r="V39" i="1" s="1"/>
  <c r="T33" i="1"/>
  <c r="V33" i="1" s="1"/>
  <c r="T13" i="1"/>
  <c r="V13" i="1" s="1"/>
  <c r="T107" i="1"/>
  <c r="V107" i="1" s="1"/>
  <c r="T97" i="1"/>
  <c r="V97" i="1" s="1"/>
  <c r="T89" i="1"/>
  <c r="V89" i="1" s="1"/>
  <c r="T81" i="1"/>
  <c r="V81" i="1" s="1"/>
  <c r="T64" i="1"/>
  <c r="V64" i="1" s="1"/>
  <c r="T40" i="1"/>
  <c r="V40" i="1" s="1"/>
  <c r="T22" i="1"/>
  <c r="V22" i="1" s="1"/>
  <c r="T12" i="1"/>
  <c r="V12" i="1" s="1"/>
  <c r="T105" i="1"/>
  <c r="V105" i="1" s="1"/>
  <c r="T95" i="1"/>
  <c r="V95" i="1" s="1"/>
  <c r="T79" i="1"/>
  <c r="V79" i="1" s="1"/>
  <c r="T62" i="1"/>
  <c r="V62" i="1" s="1"/>
  <c r="T54" i="1"/>
  <c r="V54" i="1" s="1"/>
  <c r="T37" i="1"/>
  <c r="V37" i="1" s="1"/>
  <c r="T20" i="1"/>
  <c r="V20" i="1" s="1"/>
  <c r="T10" i="1"/>
  <c r="V10" i="1" s="1"/>
  <c r="T102" i="1"/>
  <c r="V102" i="1" s="1"/>
  <c r="T94" i="1"/>
  <c r="V94" i="1" s="1"/>
  <c r="T86" i="1"/>
  <c r="V86" i="1" s="1"/>
  <c r="T61" i="1"/>
  <c r="V61" i="1" s="1"/>
  <c r="T44" i="1"/>
  <c r="V44" i="1" s="1"/>
  <c r="T27" i="1"/>
  <c r="V27" i="1" s="1"/>
  <c r="T8" i="1"/>
  <c r="V8" i="1" s="1"/>
  <c r="T101" i="1"/>
  <c r="V101" i="1" s="1"/>
  <c r="T84" i="1"/>
  <c r="V84" i="1" s="1"/>
  <c r="T68" i="1"/>
  <c r="V68" i="1" s="1"/>
  <c r="T43" i="1"/>
  <c r="V43" i="1" s="1"/>
  <c r="T35" i="1"/>
  <c r="V35" i="1" s="1"/>
  <c r="T26" i="1"/>
  <c r="V26" i="1" s="1"/>
  <c r="T100" i="1"/>
  <c r="V100" i="1" s="1"/>
  <c r="T92" i="1"/>
  <c r="V92" i="1" s="1"/>
  <c r="T85" i="1"/>
  <c r="V85" i="1" s="1"/>
  <c r="T76" i="1"/>
  <c r="V76" i="1" s="1"/>
  <c r="T67" i="1"/>
  <c r="V67" i="1" s="1"/>
  <c r="T59" i="1"/>
  <c r="V59" i="1" s="1"/>
  <c r="T50" i="1"/>
  <c r="V50" i="1" s="1"/>
  <c r="T42" i="1"/>
  <c r="V42" i="1" s="1"/>
  <c r="T34" i="1"/>
  <c r="V34" i="1" s="1"/>
  <c r="T25" i="1"/>
  <c r="V25" i="1" s="1"/>
  <c r="T16" i="1"/>
  <c r="V16" i="1" s="1"/>
  <c r="N5" i="1"/>
  <c r="N48" i="1"/>
  <c r="P48" i="1" s="1"/>
  <c r="N106" i="1"/>
  <c r="P106" i="1" s="1"/>
  <c r="N39" i="1"/>
  <c r="P39" i="1" s="1"/>
  <c r="N33" i="1"/>
  <c r="P33" i="1" s="1"/>
  <c r="N105" i="1"/>
  <c r="P105" i="1" s="1"/>
  <c r="N40" i="1"/>
  <c r="P40" i="1" s="1"/>
  <c r="N96" i="1"/>
  <c r="P96" i="1" s="1"/>
  <c r="N72" i="1"/>
  <c r="P72" i="1" s="1"/>
  <c r="N55" i="1"/>
  <c r="P55" i="1" s="1"/>
  <c r="N38" i="1"/>
  <c r="P38" i="1" s="1"/>
  <c r="N29" i="1"/>
  <c r="P29" i="1" s="1"/>
  <c r="N21" i="1"/>
  <c r="P21" i="1" s="1"/>
  <c r="N12" i="1"/>
  <c r="P12" i="1" s="1"/>
  <c r="N64" i="1"/>
  <c r="P64" i="1" s="1"/>
  <c r="N22" i="1"/>
  <c r="P22" i="1" s="1"/>
  <c r="N95" i="1"/>
  <c r="P95" i="1" s="1"/>
  <c r="N62" i="1"/>
  <c r="P62" i="1" s="1"/>
  <c r="N54" i="1"/>
  <c r="P54" i="1" s="1"/>
  <c r="N20" i="1"/>
  <c r="P20" i="1" s="1"/>
  <c r="N11" i="1"/>
  <c r="P11" i="1" s="1"/>
  <c r="N13" i="1"/>
  <c r="P13" i="1" s="1"/>
  <c r="N102" i="1"/>
  <c r="P102" i="1" s="1"/>
  <c r="N94" i="1"/>
  <c r="P94" i="1" s="1"/>
  <c r="N86" i="1"/>
  <c r="P86" i="1" s="1"/>
  <c r="N61" i="1"/>
  <c r="P61" i="1" s="1"/>
  <c r="N44" i="1"/>
  <c r="P44" i="1" s="1"/>
  <c r="N27" i="1"/>
  <c r="P27" i="1" s="1"/>
  <c r="N97" i="1"/>
  <c r="P97" i="1" s="1"/>
  <c r="N101" i="1"/>
  <c r="P101" i="1" s="1"/>
  <c r="N68" i="1"/>
  <c r="P68" i="1" s="1"/>
  <c r="N43" i="1"/>
  <c r="P43" i="1" s="1"/>
  <c r="N35" i="1"/>
  <c r="P35" i="1" s="1"/>
  <c r="N26" i="1"/>
  <c r="P26" i="1" s="1"/>
  <c r="N8" i="1"/>
  <c r="N89" i="1"/>
  <c r="P89" i="1" s="1"/>
  <c r="N4" i="1"/>
  <c r="N100" i="1"/>
  <c r="P100" i="1" s="1"/>
  <c r="N92" i="1"/>
  <c r="P92" i="1" s="1"/>
  <c r="N76" i="1"/>
  <c r="P76" i="1" s="1"/>
  <c r="N67" i="1"/>
  <c r="P67" i="1" s="1"/>
  <c r="N59" i="1"/>
  <c r="P59" i="1" s="1"/>
  <c r="N50" i="1"/>
  <c r="P50" i="1" s="1"/>
  <c r="N42" i="1"/>
  <c r="P42" i="1" s="1"/>
  <c r="N34" i="1"/>
  <c r="P34" i="1" s="1"/>
  <c r="N25" i="1"/>
  <c r="P25" i="1" s="1"/>
  <c r="N16" i="1"/>
  <c r="P16" i="1" s="1"/>
  <c r="N107" i="1"/>
  <c r="P107" i="1" s="1"/>
  <c r="N75" i="1"/>
  <c r="P75" i="1" s="1"/>
  <c r="N65" i="1"/>
  <c r="P65" i="1" s="1"/>
  <c r="N58" i="1"/>
  <c r="P58" i="1" s="1"/>
  <c r="G85" i="1"/>
  <c r="I85" i="1" s="1"/>
  <c r="G67" i="1"/>
  <c r="I67" i="1" s="1"/>
  <c r="G54" i="1"/>
  <c r="I54" i="1" s="1"/>
  <c r="G40" i="1"/>
  <c r="I40" i="1" s="1"/>
  <c r="G27" i="1"/>
  <c r="I27" i="1" s="1"/>
  <c r="G15" i="1"/>
  <c r="I15" i="1" s="1"/>
  <c r="G96" i="1"/>
  <c r="I96" i="1" s="1"/>
  <c r="G80" i="1"/>
  <c r="I80" i="1" s="1"/>
  <c r="G65" i="1"/>
  <c r="I65" i="1" s="1"/>
  <c r="G50" i="1"/>
  <c r="I50" i="1" s="1"/>
  <c r="G38" i="1"/>
  <c r="I38" i="1" s="1"/>
  <c r="G24" i="1"/>
  <c r="I24" i="1" s="1"/>
  <c r="G13" i="1"/>
  <c r="I13" i="1" s="1"/>
  <c r="G11" i="1"/>
  <c r="I11" i="1" s="1"/>
  <c r="G79" i="1"/>
  <c r="I79" i="1" s="1"/>
  <c r="G64" i="1"/>
  <c r="I64" i="1" s="1"/>
  <c r="G46" i="1"/>
  <c r="I46" i="1" s="1"/>
  <c r="G35" i="1"/>
  <c r="I35" i="1" s="1"/>
  <c r="G25" i="1"/>
  <c r="I25" i="1" s="1"/>
  <c r="G10" i="1"/>
  <c r="I10" i="1" s="1"/>
  <c r="G95" i="1"/>
  <c r="I95" i="1" s="1"/>
  <c r="G66" i="1"/>
  <c r="I66" i="1" s="1"/>
  <c r="G26" i="1"/>
  <c r="I26" i="1" s="1"/>
  <c r="G94" i="1"/>
  <c r="I94" i="1" s="1"/>
  <c r="G105" i="1"/>
  <c r="I105" i="1" s="1"/>
  <c r="G92" i="1"/>
  <c r="I92" i="1" s="1"/>
  <c r="G76" i="1"/>
  <c r="I76" i="1" s="1"/>
  <c r="G62" i="1"/>
  <c r="I62" i="1" s="1"/>
  <c r="G43" i="1"/>
  <c r="I43" i="1" s="1"/>
  <c r="G34" i="1"/>
  <c r="I34" i="1" s="1"/>
  <c r="G21" i="1"/>
  <c r="I21" i="1" s="1"/>
  <c r="G8" i="1"/>
  <c r="I8" i="1" s="1"/>
  <c r="G97" i="1"/>
  <c r="I97" i="1" s="1"/>
  <c r="G107" i="1"/>
  <c r="I107" i="1" s="1"/>
  <c r="G81" i="1"/>
  <c r="I81" i="1" s="1"/>
  <c r="G48" i="1"/>
  <c r="I48" i="1" s="1"/>
  <c r="G37" i="1"/>
  <c r="I37" i="1" s="1"/>
  <c r="G106" i="1"/>
  <c r="I106" i="1" s="1"/>
  <c r="G101" i="1"/>
  <c r="I101" i="1" s="1"/>
  <c r="G89" i="1"/>
  <c r="I89" i="1" s="1"/>
  <c r="G75" i="1"/>
  <c r="I75" i="1" s="1"/>
  <c r="G61" i="1"/>
  <c r="I61" i="1" s="1"/>
  <c r="G44" i="1"/>
  <c r="I44" i="1" s="1"/>
  <c r="G32" i="1"/>
  <c r="I32" i="1" s="1"/>
  <c r="G22" i="1"/>
  <c r="I22" i="1" s="1"/>
  <c r="G5" i="1"/>
  <c r="G102" i="1"/>
  <c r="I102" i="1" s="1"/>
  <c r="G86" i="1"/>
  <c r="I86" i="1" s="1"/>
  <c r="G72" i="1"/>
  <c r="I72" i="1" s="1"/>
  <c r="G57" i="1"/>
  <c r="I57" i="1" s="1"/>
  <c r="G42" i="1"/>
  <c r="I42" i="1" s="1"/>
  <c r="G33" i="1"/>
  <c r="I33" i="1" s="1"/>
  <c r="G20" i="1"/>
  <c r="I20" i="1" s="1"/>
  <c r="G100" i="1"/>
  <c r="I100" i="1" s="1"/>
  <c r="G84" i="1"/>
  <c r="I84" i="1" s="1"/>
  <c r="G68" i="1"/>
  <c r="I68" i="1" s="1"/>
  <c r="G55" i="1"/>
  <c r="I55" i="1" s="1"/>
  <c r="G39" i="1"/>
  <c r="I39" i="1" s="1"/>
  <c r="G29" i="1"/>
  <c r="I29" i="1" s="1"/>
  <c r="G16" i="1"/>
  <c r="I16" i="1" s="1"/>
  <c r="I3" i="1" l="1"/>
  <c r="I110" i="1" s="1"/>
  <c r="G110" i="1"/>
  <c r="N110" i="1"/>
  <c r="V3" i="1"/>
  <c r="T110" i="1"/>
  <c r="I5" i="1"/>
  <c r="V4" i="1"/>
  <c r="P5" i="1"/>
  <c r="P4" i="1"/>
  <c r="J112" i="1" l="1"/>
  <c r="J113" i="1" s="1"/>
  <c r="P110" i="1"/>
  <c r="V112" i="1" l="1"/>
  <c r="V113" i="1" s="1"/>
  <c r="P112" i="1"/>
  <c r="P1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tc={F3F2B074-C053-4614-BFF2-AB877A917937}</author>
    <author>tc={547347AA-BCAE-489A-92B4-FE6A5D6C4A0F}</author>
    <author>tc={AAE06E7B-0004-4115-87FA-DF114F44AC6B}</author>
    <author>tc={859276E3-8E15-4939-99B8-ABB6FF9372EC}</author>
    <author>tc={8C01A92A-C1C7-4148-80E7-8D84D4F1D40A}</author>
    <author>tc={89B5F614-113B-46FE-9BB6-A687FCC04365}</author>
    <author>tc={2368FB39-80A2-48B9-BFD0-42C927AB995D}</author>
    <author>tc={C2ADED7B-CB49-4B6B-AA31-CE5FD86EDBE8}</author>
    <author>tc={6FCE1F12-D97F-4274-9EA5-0705AF556410}</author>
  </authors>
  <commentList>
    <comment ref="B54" authorId="0" shapeId="0" xr:uid="{F3F2B074-C053-4614-BFF2-AB877A91793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Het tarief dat De Friesland voor behandeling met iverig bereoep vergoed is 69% van het NZA-tarief; flink stuk hoger dan in 2025; de percentages tov NZA verschillen wel per beroepsgroep; lijkt dat men wel rekening houdt met de verschillende verhogingen van NZA-tarief; gem kom je dan wel uit op 92% van het gem gecontrct tarief</t>
      </text>
    </comment>
    <comment ref="B57" authorId="1" shapeId="0" xr:uid="{547347AA-BCAE-489A-92B4-FE6A5D6C4A0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Het tarief voor 2026 zal ongeveer op 57,6% van het NZA komen te liggen.</t>
      </text>
    </comment>
    <comment ref="B61" authorId="2" shapeId="0" xr:uid="{AAE06E7B-0004-4115-87FA-DF114F44AC6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Overige beroepen en VPK komen op 69% van NZA bij behandeling en 69,8% bij diagnostiek. GZ en KP komen uit bij behandeling op iets meer dan 63% gemiddeld en iets hoger voor diagnostiek</t>
      </text>
    </comment>
    <comment ref="B65" authorId="3" shapeId="0" xr:uid="{859276E3-8E15-4939-99B8-ABB6FF9372E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Vergoeding Basis Zeker en Basis Exclusief gaan met 5% omhoog voor de overige beroepen maar ook voor de andere beroepen. T.o.v. het NZA zal de vergoeding komen te liggen op resp 64,4%, 69% en 78% voo Start, Zeker en Exclusief</t>
      </text>
    </comment>
    <comment ref="C67" authorId="4" shapeId="0" xr:uid="{8C01A92A-C1C7-4148-80E7-8D84D4F1D40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Check of dit klopt</t>
      </text>
    </comment>
    <comment ref="C68" authorId="5" shapeId="0" xr:uid="{89B5F614-113B-46FE-9BB6-A687FCC0436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Check of dit klopt</t>
      </text>
    </comment>
    <comment ref="A70" authorId="6" shapeId="0" xr:uid="{2368FB39-80A2-48B9-BFD0-42C927AB995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Overige beroepen behandeling krijgen in beide polissen er 0,5% boven op percentage vergoed van NZA. ONVZ refereert ook niet naar een gemiddeld gecontracteerd tarief</t>
      </text>
    </comment>
    <comment ref="A88" authorId="7" shapeId="0" xr:uid="{C2ADED7B-CB49-4B6B-AA31-CE5FD86EDBE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Hanteert een bepaald tarief en refereert daarbij niet naar gemiddeld gecontracteerd tarief</t>
      </text>
    </comment>
    <comment ref="B97" authorId="8" shapeId="0" xr:uid="{6FCE1F12-D97F-4274-9EA5-0705AF55641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Uitkering in 2025 was 85% en is nu verlaagd naar 75%! In absolute zin blijft het uit te keren bedrag ongeveer gelijk, maar voor de Basis en Voordelig Polis gaat de uitkering met 7% omlaag voor de overige beroepen</t>
      </text>
    </comment>
  </commentList>
</comments>
</file>

<file path=xl/sharedStrings.xml><?xml version="1.0" encoding="utf-8"?>
<sst xmlns="http://schemas.openxmlformats.org/spreadsheetml/2006/main" count="278" uniqueCount="121">
  <si>
    <t>CZ</t>
  </si>
  <si>
    <t>CZ Direct</t>
  </si>
  <si>
    <t>CZ Zorgbewust</t>
  </si>
  <si>
    <t>CZ Zorgopmaat</t>
  </si>
  <si>
    <t>CZ zorgvariatie</t>
  </si>
  <si>
    <t>Just Basic</t>
  </si>
  <si>
    <t>Nationale Nederlanden Zorg Vrij</t>
  </si>
  <si>
    <t>OHRA</t>
  </si>
  <si>
    <t>PZP Zorgbewust</t>
  </si>
  <si>
    <t>PZP Zorgopmaat</t>
  </si>
  <si>
    <t>VGZ</t>
  </si>
  <si>
    <t>IZA Basis</t>
  </si>
  <si>
    <t>IZA Eigen Keuze</t>
  </si>
  <si>
    <t>IZA Ruime Keuze</t>
  </si>
  <si>
    <t>IZZ Variant Basis</t>
  </si>
  <si>
    <t>IZZ Variant Bewuzt</t>
  </si>
  <si>
    <t>IZZ Variant Combinatie</t>
  </si>
  <si>
    <t>IZZ Variant Natura</t>
  </si>
  <si>
    <t>UC Bewuste Keuze</t>
  </si>
  <si>
    <t>UC Basis Keuze</t>
  </si>
  <si>
    <t>UC Eigen Keuze</t>
  </si>
  <si>
    <t>UC Ruime Keuze</t>
  </si>
  <si>
    <t>VGZ Basis Keuze</t>
  </si>
  <si>
    <t>VGZ Eigen Keuze</t>
  </si>
  <si>
    <t>VGZ Ruime Keuze</t>
  </si>
  <si>
    <t>VGZ Bewuzt Basis</t>
  </si>
  <si>
    <t>Zorgzaam Ruime Keuze</t>
  </si>
  <si>
    <t>Gewoon Zekur Zorg Basis</t>
  </si>
  <si>
    <t>Zilveren Kruis</t>
  </si>
  <si>
    <t>De Friesland Zelf Bewust</t>
  </si>
  <si>
    <t>De Friesland Alles Verzorgd</t>
  </si>
  <si>
    <t>FBTO Zorgverzekering Basis</t>
  </si>
  <si>
    <t>FBTO Zorgverzekering Basis Plus</t>
  </si>
  <si>
    <t>FBTO Zorgverzekering Basis Vrij</t>
  </si>
  <si>
    <t>Interpolis Zorgactief</t>
  </si>
  <si>
    <t>Interpolis Zorgcompact</t>
  </si>
  <si>
    <t>Zilveren Kruis Basis Exclusief</t>
  </si>
  <si>
    <t>Zilveren Kruis Basis Zeker</t>
  </si>
  <si>
    <t>Zilveren Kruis Principe Polis Budget</t>
  </si>
  <si>
    <t>Zilveren Kruis ZieZo basis</t>
  </si>
  <si>
    <t>ONVZ</t>
  </si>
  <si>
    <t>Vrije Keuze basis</t>
  </si>
  <si>
    <t>Aevitae</t>
  </si>
  <si>
    <t>Basis Natura</t>
  </si>
  <si>
    <t>Basis Natura Select</t>
  </si>
  <si>
    <t>ASR-zorg</t>
  </si>
  <si>
    <t>Bewuste Keuze</t>
  </si>
  <si>
    <t>Eigen Keuze</t>
  </si>
  <si>
    <t>Ruime Keuze</t>
  </si>
  <si>
    <t>ASR-ik kies zelf</t>
  </si>
  <si>
    <t>Goede Keuze</t>
  </si>
  <si>
    <t>Juiste Keuze</t>
  </si>
  <si>
    <t>Vrije Keuze</t>
  </si>
  <si>
    <t>ENO</t>
  </si>
  <si>
    <t>Basis</t>
  </si>
  <si>
    <t>Menzis</t>
  </si>
  <si>
    <t>Anderzorg Basis</t>
  </si>
  <si>
    <t>Menzis  Basis</t>
  </si>
  <si>
    <t>Menzis  Basisverzekering</t>
  </si>
  <si>
    <t>Menzis  Voordelig</t>
  </si>
  <si>
    <t>Menzis  Basis Vrij</t>
  </si>
  <si>
    <t>Z&amp;Z</t>
  </si>
  <si>
    <t>OWM Zorg gemak</t>
  </si>
  <si>
    <t>OWM Vrij</t>
  </si>
  <si>
    <t>OWM Zeker</t>
  </si>
  <si>
    <t>DSW</t>
  </si>
  <si>
    <t>OWM Basis</t>
  </si>
  <si>
    <t>RMO Basis</t>
  </si>
  <si>
    <t>Stad Holland Basis</t>
  </si>
  <si>
    <t>Koepel</t>
  </si>
  <si>
    <t>Polis</t>
  </si>
  <si>
    <t>Aantal</t>
  </si>
  <si>
    <t>Percentage NZA</t>
  </si>
  <si>
    <t>MA</t>
  </si>
  <si>
    <t>Nationale Nederlanden Zorg Voordelig</t>
  </si>
  <si>
    <t>Verhoging tov NZA</t>
  </si>
  <si>
    <t>Verhoging t.o.v. uitgekeerd</t>
  </si>
  <si>
    <t>Verhoging t.o.v. NZA</t>
  </si>
  <si>
    <t>Verhoging tov uitgekeerd</t>
  </si>
  <si>
    <t>Scenario minus rood</t>
  </si>
  <si>
    <t>Scenario incl eigen bijdrage</t>
  </si>
  <si>
    <t>Zilveren Kruis Basis Start</t>
  </si>
  <si>
    <t>Univé Zorg Select</t>
  </si>
  <si>
    <t>Univé Zorg Basis</t>
  </si>
  <si>
    <t>Univé Zorg Geregeld</t>
  </si>
  <si>
    <t>Gewoon Zekur Zorg Plus</t>
  </si>
  <si>
    <t>UMC Ruime Keuze</t>
  </si>
  <si>
    <t>UMC Eigen Keuze</t>
  </si>
  <si>
    <t>Univé Zorg Uitgebreid</t>
  </si>
  <si>
    <t>Vergoedingsperecntage van het gem gecontr tarief in 2026</t>
  </si>
  <si>
    <t>PZP Zorgvariatie</t>
  </si>
  <si>
    <t>Eigen bijdrage als % op de vergoeding</t>
  </si>
  <si>
    <t>geen eigen bijdrage</t>
  </si>
  <si>
    <t>Contract</t>
  </si>
  <si>
    <t>nee</t>
  </si>
  <si>
    <t>ja</t>
  </si>
  <si>
    <t>Bijbetaling</t>
  </si>
  <si>
    <t>Verzekeraar</t>
  </si>
  <si>
    <t>Aevitae (Eucare)</t>
  </si>
  <si>
    <t>Zekur (VGZ)</t>
  </si>
  <si>
    <t>United Consumers (VGZ)</t>
  </si>
  <si>
    <t>UMC zorgverzekeraar (VGZ)</t>
  </si>
  <si>
    <t>Univé (VGZ)</t>
  </si>
  <si>
    <t>IZA (VGZ)</t>
  </si>
  <si>
    <t>IZZ (VGZ)</t>
  </si>
  <si>
    <t>PZP (CZ)</t>
  </si>
  <si>
    <t>OHRA (CZ)</t>
  </si>
  <si>
    <t>Nationale Nederlanden (CZ)</t>
  </si>
  <si>
    <t>Just (CZ)</t>
  </si>
  <si>
    <t>Zilveren Kruis (Achmea)</t>
  </si>
  <si>
    <t>De Friesland (Achmea)</t>
  </si>
  <si>
    <t>FBTO (Achmea)</t>
  </si>
  <si>
    <t>Interpolis (Achmea)</t>
  </si>
  <si>
    <t>Anderzorg (Menzis)</t>
  </si>
  <si>
    <t>Zorg en Zekerheid</t>
  </si>
  <si>
    <t>gem gecontracteerd</t>
  </si>
  <si>
    <t>nvt</t>
  </si>
  <si>
    <t>verlies</t>
  </si>
  <si>
    <t>CZ Zorgvariatie</t>
  </si>
  <si>
    <t>contract</t>
  </si>
  <si>
    <t>Bewuste keuze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</si>
</sst>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8"/>
      <name val="Aptos Narrow"/>
      <family val="2"/>
      <scheme val="minor"/>
    </font>
    <font>
      <sz val="11"/>
      <color theme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64" fontId="2" fillId="0" borderId="0" xfId="0" applyNumberFormat="1" applyFont="1"/>
    <xf numFmtId="0" fontId="0" fillId="2" borderId="0" xfId="0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9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9" fontId="0" fillId="6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0" applyNumberFormat="1"/>
    <xf numFmtId="0" fontId="0" fillId="0" borderId="0" xfId="0" applyAlignment="1">
      <alignment horizontal="right"/>
    </xf>
    <xf numFmtId="9" fontId="4" fillId="0" borderId="0" xfId="0" applyNumberFormat="1" applyFont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en Persijn | Somental Care" id="{8B794394-80E7-41EE-B042-7A15659C6C28}" userId="S::coen.persijn@somentalcare.nl::beac7954-f957-4ec7-8430-0965d35a9bf5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4" dT="2025-11-14T14:48:06.53" personId="{8B794394-80E7-41EE-B042-7A15659C6C28}" id="{F3F2B074-C053-4614-BFF2-AB877A917937}">
    <text>Het tarief dat De Friesland voor behandeling met iverig bereoep vergoed is 69% van het NZA-tarief; flink stuk hoger dan in 2025; de percentages tov NZA verschillen wel per beroepsgroep; lijkt dat men wel rekening houdt met de verschillende verhogingen van NZA-tarief; gem kom je dan wel uit op 92% van het gem gecontrct tarief</text>
  </threadedComment>
  <threadedComment ref="B57" dT="2025-11-14T14:56:09.71" personId="{8B794394-80E7-41EE-B042-7A15659C6C28}" id="{547347AA-BCAE-489A-92B4-FE6A5D6C4A0F}">
    <text>Het tarief voor 2026 zal ongeveer op 57,6% van het NZA komen te liggen.</text>
  </threadedComment>
  <threadedComment ref="B61" dT="2025-11-20T10:33:30.90" personId="{8B794394-80E7-41EE-B042-7A15659C6C28}" id="{AAE06E7B-0004-4115-87FA-DF114F44AC6B}">
    <text>Overige beroepen en VPK komen op 69% van NZA bij behandeling en 69,8% bij diagnostiek. GZ en KP komen uit bij behandeling op iets meer dan 63% gemiddeld en iets hoger voor diagnostiek</text>
  </threadedComment>
  <threadedComment ref="B65" dT="2025-11-14T14:02:57.42" personId="{8B794394-80E7-41EE-B042-7A15659C6C28}" id="{859276E3-8E15-4939-99B8-ABB6FF9372EC}">
    <text>Vergoeding Basis Zeker en Basis Exclusief gaan met 5% omhoog voor de overige beroepen maar ook voor de andere beroepen. T.o.v. het NZA zal de vergoeding komen te liggen op resp 64,4%, 69% en 78% voo Start, Zeker en Exclusief</text>
  </threadedComment>
  <threadedComment ref="C67" dT="2025-11-19T18:46:57.42" personId="{8B794394-80E7-41EE-B042-7A15659C6C28}" id="{8C01A92A-C1C7-4148-80E7-8D84D4F1D40A}">
    <text>Check of dit klopt</text>
  </threadedComment>
  <threadedComment ref="C68" dT="2025-11-19T21:59:33.58" personId="{8B794394-80E7-41EE-B042-7A15659C6C28}" id="{89B5F614-113B-46FE-9BB6-A687FCC04365}">
    <text>Check of dit klopt</text>
  </threadedComment>
  <threadedComment ref="A70" dT="2025-11-20T11:01:25.35" personId="{8B794394-80E7-41EE-B042-7A15659C6C28}" id="{2368FB39-80A2-48B9-BFD0-42C927AB995D}">
    <text>Overige beroepen behandeling krijgen in beide polissen er 0,5% boven op percentage vergoed van NZA. ONVZ refereert ook niet naar een gemiddeld gecontracteerd tarief</text>
  </threadedComment>
  <threadedComment ref="A88" dT="2025-11-20T10:46:22.34" personId="{8B794394-80E7-41EE-B042-7A15659C6C28}" id="{C2ADED7B-CB49-4B6B-AA31-CE5FD86EDBE8}">
    <text>Hanteert een bepaald tarief en refereert daarbij niet naar gemiddeld gecontracteerd tarief</text>
  </threadedComment>
  <threadedComment ref="B97" dT="2025-11-14T13:55:26.39" personId="{8B794394-80E7-41EE-B042-7A15659C6C28}" id="{6FCE1F12-D97F-4274-9EA5-0705AF556410}">
    <text>Uitkering in 2025 was 85% en is nu verlaagd naar 75%! In absolute zin blijft het uit te keren bedrag ongeveer gelijk, maar voor de Basis en Voordelig Polis gaat de uitkering met 7% omlaag voor de overige beroepen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89D4-EB28-48C0-AC59-4200FB198508}">
  <dimension ref="A1:Y125"/>
  <sheetViews>
    <sheetView topLeftCell="J100" zoomScale="110" zoomScaleNormal="110" workbookViewId="0">
      <selection activeCell="X100" sqref="X100"/>
    </sheetView>
  </sheetViews>
  <sheetFormatPr defaultRowHeight="15" x14ac:dyDescent="0.25"/>
  <cols>
    <col min="1" max="1" width="14.140625" bestFit="1" customWidth="1"/>
    <col min="2" max="2" width="36.42578125" bestFit="1" customWidth="1"/>
    <col min="3" max="3" width="49.140625" style="1" bestFit="1" customWidth="1"/>
    <col min="4" max="4" width="28.85546875" style="1" customWidth="1"/>
    <col min="5" max="5" width="9.7109375" style="1" customWidth="1"/>
    <col min="6" max="6" width="14.85546875" style="4" bestFit="1" customWidth="1"/>
    <col min="7" max="7" width="9.140625" style="1"/>
    <col min="9" max="9" width="21.85546875" style="1" customWidth="1"/>
    <col min="11" max="11" width="19.7109375" bestFit="1" customWidth="1"/>
    <col min="12" max="12" width="6.5703125" bestFit="1" customWidth="1"/>
    <col min="13" max="13" width="15.28515625" bestFit="1" customWidth="1"/>
    <col min="14" max="14" width="6.140625" bestFit="1" customWidth="1"/>
    <col min="15" max="15" width="22.85546875" bestFit="1" customWidth="1"/>
    <col min="16" max="16" width="7.140625" bestFit="1" customWidth="1"/>
    <col min="17" max="17" width="26.28515625" bestFit="1" customWidth="1"/>
    <col min="18" max="18" width="6.5703125" bestFit="1" customWidth="1"/>
    <col min="19" max="19" width="15.28515625" bestFit="1" customWidth="1"/>
    <col min="21" max="21" width="24.5703125" bestFit="1" customWidth="1"/>
    <col min="24" max="24" width="17.5703125" style="1" bestFit="1" customWidth="1"/>
    <col min="25" max="25" width="30.28515625" style="1" bestFit="1" customWidth="1"/>
  </cols>
  <sheetData>
    <row r="1" spans="1:25" s="12" customFormat="1" x14ac:dyDescent="0.25">
      <c r="A1" s="12" t="s">
        <v>69</v>
      </c>
      <c r="B1" s="12" t="s">
        <v>70</v>
      </c>
      <c r="C1" s="13" t="s">
        <v>89</v>
      </c>
      <c r="D1" s="13" t="s">
        <v>115</v>
      </c>
      <c r="E1" s="13" t="s">
        <v>71</v>
      </c>
      <c r="F1" s="14" t="s">
        <v>72</v>
      </c>
      <c r="G1" s="13" t="s">
        <v>73</v>
      </c>
      <c r="I1" s="13"/>
      <c r="K1" s="12" t="s">
        <v>79</v>
      </c>
      <c r="L1" s="13" t="s">
        <v>71</v>
      </c>
      <c r="M1" s="14" t="s">
        <v>72</v>
      </c>
      <c r="N1" s="13" t="s">
        <v>73</v>
      </c>
      <c r="P1" s="13"/>
      <c r="Q1" s="12" t="s">
        <v>80</v>
      </c>
      <c r="R1" s="13" t="s">
        <v>71</v>
      </c>
      <c r="S1" s="14" t="s">
        <v>72</v>
      </c>
      <c r="T1" s="13" t="s">
        <v>73</v>
      </c>
      <c r="V1" s="13"/>
      <c r="X1" s="13"/>
      <c r="Y1" s="13"/>
    </row>
    <row r="2" spans="1:25" x14ac:dyDescent="0.25">
      <c r="A2" t="s">
        <v>0</v>
      </c>
      <c r="G2" s="2"/>
      <c r="L2" s="1"/>
      <c r="M2" s="4"/>
      <c r="N2" s="2"/>
      <c r="P2" s="1"/>
      <c r="R2" s="1"/>
      <c r="S2" s="4"/>
      <c r="T2" s="2"/>
      <c r="V2" s="1"/>
      <c r="X2" s="13" t="s">
        <v>75</v>
      </c>
      <c r="Y2" s="13" t="s">
        <v>91</v>
      </c>
    </row>
    <row r="3" spans="1:25" x14ac:dyDescent="0.25">
      <c r="B3" t="s">
        <v>1</v>
      </c>
      <c r="C3" s="2">
        <v>0.65</v>
      </c>
      <c r="D3" s="3">
        <f>F3/C3</f>
        <v>0.84615384615384615</v>
      </c>
      <c r="E3" s="1">
        <v>21</v>
      </c>
      <c r="F3" s="8">
        <v>0.55000000000000004</v>
      </c>
      <c r="G3" s="4">
        <f>E3/$E$110</f>
        <v>2.7888446215139442E-2</v>
      </c>
      <c r="I3" s="3">
        <f>F3*G3</f>
        <v>1.5338645418326694E-2</v>
      </c>
      <c r="L3" s="1"/>
      <c r="M3" s="16"/>
      <c r="N3" s="17"/>
      <c r="P3" s="3"/>
      <c r="R3" s="1">
        <v>21</v>
      </c>
      <c r="S3" s="18">
        <f>F3+10%</f>
        <v>0.65</v>
      </c>
      <c r="T3" s="4">
        <f>R3/$R$110</f>
        <v>2.7888446215139442E-2</v>
      </c>
      <c r="V3" s="3">
        <f>S3*T3</f>
        <v>1.8127490039840637E-2</v>
      </c>
      <c r="X3" s="2">
        <v>0.1</v>
      </c>
      <c r="Y3" s="5">
        <f>S3/(S3-X3)-1</f>
        <v>0.18181818181818166</v>
      </c>
    </row>
    <row r="4" spans="1:25" x14ac:dyDescent="0.25">
      <c r="B4" t="s">
        <v>2</v>
      </c>
      <c r="C4" s="2">
        <v>0.7</v>
      </c>
      <c r="D4" s="3">
        <f>F4/C4</f>
        <v>0.84571428571428575</v>
      </c>
      <c r="E4" s="1">
        <v>28</v>
      </c>
      <c r="F4" s="10">
        <v>0.59199999999999997</v>
      </c>
      <c r="G4" s="4">
        <f>E4/$E$110</f>
        <v>3.7184594953519258E-2</v>
      </c>
      <c r="I4" s="3">
        <f>F4*G4</f>
        <v>2.2013280212483399E-2</v>
      </c>
      <c r="L4" s="1">
        <v>28</v>
      </c>
      <c r="M4" s="10">
        <f>F4</f>
        <v>0.59199999999999997</v>
      </c>
      <c r="N4" s="4">
        <f>L4/$L$110</f>
        <v>4.5234248788368334E-2</v>
      </c>
      <c r="P4" s="3">
        <f>M4*N4</f>
        <v>2.6778675282714052E-2</v>
      </c>
      <c r="R4" s="1">
        <v>28</v>
      </c>
      <c r="S4" s="10">
        <f>F4</f>
        <v>0.59199999999999997</v>
      </c>
      <c r="T4" s="4">
        <f>R4/$E$110</f>
        <v>3.7184594953519258E-2</v>
      </c>
      <c r="V4" s="3">
        <f>S4*T4</f>
        <v>2.2013280212483399E-2</v>
      </c>
      <c r="X4" s="37"/>
      <c r="Y4" s="5"/>
    </row>
    <row r="5" spans="1:25" x14ac:dyDescent="0.25">
      <c r="B5" t="s">
        <v>3</v>
      </c>
      <c r="C5" s="2">
        <v>0.75</v>
      </c>
      <c r="D5" s="3">
        <f>F5/C5</f>
        <v>0.84533333333333338</v>
      </c>
      <c r="E5" s="1">
        <v>28</v>
      </c>
      <c r="F5" s="7">
        <v>0.63400000000000001</v>
      </c>
      <c r="G5" s="4">
        <f>E5/$E$110</f>
        <v>3.7184594953519258E-2</v>
      </c>
      <c r="I5" s="3">
        <f>F5*G5</f>
        <v>2.3575033200531208E-2</v>
      </c>
      <c r="L5" s="1">
        <v>28</v>
      </c>
      <c r="M5" s="7">
        <f>F5</f>
        <v>0.63400000000000001</v>
      </c>
      <c r="N5" s="4">
        <f>L5/$L$110</f>
        <v>4.5234248788368334E-2</v>
      </c>
      <c r="P5" s="3">
        <f>M5*N5</f>
        <v>2.8678513731825523E-2</v>
      </c>
      <c r="R5" s="1">
        <v>28</v>
      </c>
      <c r="S5" s="7">
        <f>F5</f>
        <v>0.63400000000000001</v>
      </c>
      <c r="T5" s="4">
        <f>R5/$R$110</f>
        <v>3.7184594953519258E-2</v>
      </c>
      <c r="V5" s="3">
        <f>S5*T5</f>
        <v>2.3575033200531208E-2</v>
      </c>
      <c r="X5" s="37"/>
    </row>
    <row r="6" spans="1:25" x14ac:dyDescent="0.25">
      <c r="B6" t="s">
        <v>118</v>
      </c>
      <c r="C6" s="2">
        <v>0.85</v>
      </c>
      <c r="D6" s="3">
        <v>0.84599999999999997</v>
      </c>
      <c r="E6" s="1">
        <v>5</v>
      </c>
      <c r="F6" s="7">
        <f>C6*D6</f>
        <v>0.71909999999999996</v>
      </c>
      <c r="G6" s="4">
        <f>E6/$E$110</f>
        <v>6.6401062416998674E-3</v>
      </c>
      <c r="I6" s="3">
        <f>F6*G6</f>
        <v>4.7749003984063742E-3</v>
      </c>
      <c r="L6" s="1">
        <v>5</v>
      </c>
      <c r="M6" s="7">
        <f>F6</f>
        <v>0.71909999999999996</v>
      </c>
      <c r="N6" s="4">
        <f>L6/$L$110</f>
        <v>8.0775444264943458E-3</v>
      </c>
      <c r="P6" s="3">
        <f>M6*N6</f>
        <v>5.8085621970920837E-3</v>
      </c>
      <c r="R6" s="1">
        <v>5</v>
      </c>
      <c r="S6" s="7">
        <f>F6</f>
        <v>0.71909999999999996</v>
      </c>
      <c r="T6" s="4">
        <f>R6/$R$110</f>
        <v>6.6401062416998674E-3</v>
      </c>
      <c r="V6" s="3">
        <f>S6*T6</f>
        <v>4.7749003984063742E-3</v>
      </c>
      <c r="X6" s="37"/>
    </row>
    <row r="7" spans="1:25" x14ac:dyDescent="0.25">
      <c r="G7" s="4"/>
      <c r="I7" s="3"/>
      <c r="L7" s="1"/>
      <c r="M7" s="4"/>
      <c r="N7" s="4"/>
      <c r="P7" s="3"/>
      <c r="R7" s="1"/>
      <c r="S7" s="4"/>
      <c r="T7" s="4"/>
      <c r="V7" s="3"/>
    </row>
    <row r="8" spans="1:25" x14ac:dyDescent="0.25">
      <c r="B8" t="s">
        <v>5</v>
      </c>
      <c r="C8" s="2">
        <v>0.6</v>
      </c>
      <c r="D8" s="3">
        <v>0.84599999999999997</v>
      </c>
      <c r="E8" s="1">
        <v>5</v>
      </c>
      <c r="F8" s="8">
        <v>0.50800000000000001</v>
      </c>
      <c r="G8" s="4">
        <f>E8/$E$110</f>
        <v>6.6401062416998674E-3</v>
      </c>
      <c r="I8" s="3">
        <f t="shared" ref="I8:I68" si="0">F8*G8</f>
        <v>3.3731739707835327E-3</v>
      </c>
      <c r="L8" s="1"/>
      <c r="M8" s="16"/>
      <c r="N8" s="4">
        <f>L8/$L$110</f>
        <v>0</v>
      </c>
      <c r="P8" s="3"/>
      <c r="R8" s="1">
        <v>5</v>
      </c>
      <c r="S8" s="18">
        <f>F8+10%</f>
        <v>0.60799999999999998</v>
      </c>
      <c r="T8" s="4">
        <f>R8/$E$110</f>
        <v>6.6401062416998674E-3</v>
      </c>
      <c r="V8" s="3">
        <f t="shared" ref="V8:V68" si="1">S8*T8</f>
        <v>4.0371845949535197E-3</v>
      </c>
      <c r="X8" s="2">
        <v>0.1</v>
      </c>
      <c r="Y8" s="5">
        <f>S8/(S8-X8)-1</f>
        <v>0.19685039370078727</v>
      </c>
    </row>
    <row r="9" spans="1:25" x14ac:dyDescent="0.25">
      <c r="G9" s="4"/>
      <c r="I9" s="3"/>
      <c r="L9" s="1"/>
      <c r="M9" s="4"/>
      <c r="N9" s="4"/>
      <c r="P9" s="3"/>
      <c r="R9" s="1"/>
      <c r="S9" s="4"/>
      <c r="T9" s="4"/>
      <c r="V9" s="3"/>
    </row>
    <row r="10" spans="1:25" x14ac:dyDescent="0.25">
      <c r="B10" t="s">
        <v>74</v>
      </c>
      <c r="C10" s="2">
        <v>0.7</v>
      </c>
      <c r="D10" s="3">
        <v>0.84599999999999997</v>
      </c>
      <c r="E10" s="1">
        <v>1</v>
      </c>
      <c r="F10" s="8">
        <f>C10*D10</f>
        <v>0.59219999999999995</v>
      </c>
      <c r="G10" s="4">
        <f>E10/$E$110</f>
        <v>1.3280212483399733E-3</v>
      </c>
      <c r="I10" s="3">
        <f t="shared" si="0"/>
        <v>7.8645418326693214E-4</v>
      </c>
      <c r="L10" s="1"/>
      <c r="M10" s="4"/>
      <c r="N10" s="4"/>
      <c r="P10" s="3"/>
      <c r="R10" s="1">
        <v>1</v>
      </c>
      <c r="S10" s="18">
        <f>F10+10%</f>
        <v>0.69219999999999993</v>
      </c>
      <c r="T10" s="4">
        <f>R10/$E$110</f>
        <v>1.3280212483399733E-3</v>
      </c>
      <c r="V10" s="3">
        <f t="shared" si="1"/>
        <v>9.1925630810092945E-4</v>
      </c>
      <c r="X10" s="2">
        <v>0.1</v>
      </c>
      <c r="Y10" s="5">
        <f>S10/(S10-X10)-1</f>
        <v>0.16886187098953065</v>
      </c>
    </row>
    <row r="11" spans="1:25" x14ac:dyDescent="0.25">
      <c r="B11" t="s">
        <v>6</v>
      </c>
      <c r="C11" s="2">
        <v>0.75</v>
      </c>
      <c r="D11" s="3">
        <v>0.84599999999999997</v>
      </c>
      <c r="E11" s="1">
        <v>11</v>
      </c>
      <c r="F11" s="7">
        <f>C11*D11</f>
        <v>0.63449999999999995</v>
      </c>
      <c r="G11" s="4">
        <f>E11/$E$110</f>
        <v>1.4608233731739707E-2</v>
      </c>
      <c r="I11" s="3">
        <f t="shared" si="0"/>
        <v>9.2689243027888439E-3</v>
      </c>
      <c r="L11" s="1">
        <v>11</v>
      </c>
      <c r="M11" s="7">
        <f>F11</f>
        <v>0.63449999999999995</v>
      </c>
      <c r="N11" s="4">
        <f>L11/$L$110</f>
        <v>1.7770597738287562E-2</v>
      </c>
      <c r="P11" s="3">
        <f t="shared" ref="P11:P68" si="2">M11*N11</f>
        <v>1.1275444264943457E-2</v>
      </c>
      <c r="R11" s="1">
        <v>11</v>
      </c>
      <c r="S11" s="7">
        <f>F11</f>
        <v>0.63449999999999995</v>
      </c>
      <c r="T11" s="4">
        <f>R11/$E$110</f>
        <v>1.4608233731739707E-2</v>
      </c>
      <c r="V11" s="3">
        <f>S11*T11</f>
        <v>9.2689243027888439E-3</v>
      </c>
    </row>
    <row r="12" spans="1:25" x14ac:dyDescent="0.25">
      <c r="G12" s="4"/>
      <c r="I12" s="3"/>
      <c r="L12" s="1"/>
      <c r="M12" s="4"/>
      <c r="N12" s="4">
        <f>L12/$L$110</f>
        <v>0</v>
      </c>
      <c r="P12" s="3">
        <f t="shared" si="2"/>
        <v>0</v>
      </c>
      <c r="R12" s="1"/>
      <c r="S12" s="4"/>
      <c r="T12" s="4">
        <f>R12/$E$110</f>
        <v>0</v>
      </c>
      <c r="V12" s="3">
        <f t="shared" si="1"/>
        <v>0</v>
      </c>
    </row>
    <row r="13" spans="1:25" x14ac:dyDescent="0.25">
      <c r="B13" t="s">
        <v>7</v>
      </c>
      <c r="C13" s="2">
        <v>0.75</v>
      </c>
      <c r="D13" s="3">
        <v>0.84599999999999997</v>
      </c>
      <c r="E13" s="1">
        <v>17</v>
      </c>
      <c r="F13" s="7">
        <v>0.61</v>
      </c>
      <c r="G13" s="4">
        <f>E13/$E$110</f>
        <v>2.2576361221779549E-2</v>
      </c>
      <c r="I13" s="3">
        <f t="shared" si="0"/>
        <v>1.3771580345285524E-2</v>
      </c>
      <c r="L13" s="1">
        <v>17</v>
      </c>
      <c r="M13" s="7">
        <f>F13</f>
        <v>0.61</v>
      </c>
      <c r="N13" s="4">
        <f>L13/$L$110</f>
        <v>2.7463651050080775E-2</v>
      </c>
      <c r="P13" s="3">
        <f t="shared" si="2"/>
        <v>1.6752827140549272E-2</v>
      </c>
      <c r="R13" s="1">
        <v>17</v>
      </c>
      <c r="S13" s="7">
        <f>F13</f>
        <v>0.61</v>
      </c>
      <c r="T13" s="4">
        <f>R13/$E$110</f>
        <v>2.2576361221779549E-2</v>
      </c>
      <c r="V13" s="3">
        <f t="shared" si="1"/>
        <v>1.3771580345285524E-2</v>
      </c>
      <c r="X13" s="37"/>
    </row>
    <row r="14" spans="1:25" x14ac:dyDescent="0.25">
      <c r="D14" s="3"/>
      <c r="G14" s="4"/>
      <c r="I14" s="3"/>
      <c r="L14" s="1"/>
      <c r="M14" s="4"/>
      <c r="N14" s="4"/>
      <c r="P14" s="3"/>
      <c r="R14" s="1"/>
      <c r="S14" s="4"/>
      <c r="T14" s="4"/>
      <c r="V14" s="3"/>
    </row>
    <row r="15" spans="1:25" x14ac:dyDescent="0.25">
      <c r="B15" t="s">
        <v>8</v>
      </c>
      <c r="C15" s="2">
        <v>0.7</v>
      </c>
      <c r="D15" s="3">
        <v>0.84599999999999997</v>
      </c>
      <c r="E15" s="1">
        <v>1</v>
      </c>
      <c r="F15" s="8">
        <f>C15*D15</f>
        <v>0.59219999999999995</v>
      </c>
      <c r="G15" s="4">
        <f>E15/$E$110</f>
        <v>1.3280212483399733E-3</v>
      </c>
      <c r="I15" s="3">
        <f t="shared" si="0"/>
        <v>7.8645418326693214E-4</v>
      </c>
      <c r="L15" s="1"/>
      <c r="M15" s="16"/>
      <c r="N15" s="4"/>
      <c r="P15" s="3"/>
      <c r="R15" s="1">
        <v>1</v>
      </c>
      <c r="S15" s="18">
        <f>F15+10%</f>
        <v>0.69219999999999993</v>
      </c>
      <c r="T15" s="4">
        <f>R15/$E$110</f>
        <v>1.3280212483399733E-3</v>
      </c>
      <c r="V15" s="3">
        <f t="shared" si="1"/>
        <v>9.1925630810092945E-4</v>
      </c>
      <c r="X15" s="2">
        <v>0.1</v>
      </c>
      <c r="Y15" s="5">
        <f>S15/(S15-X15)-1</f>
        <v>0.16886187098953065</v>
      </c>
    </row>
    <row r="16" spans="1:25" x14ac:dyDescent="0.25">
      <c r="B16" t="s">
        <v>9</v>
      </c>
      <c r="C16" s="2">
        <v>0.75</v>
      </c>
      <c r="D16" s="3">
        <v>0.84599999999999997</v>
      </c>
      <c r="E16" s="1">
        <v>2</v>
      </c>
      <c r="F16" s="7">
        <f t="shared" ref="F16:F17" si="3">C16*D16</f>
        <v>0.63449999999999995</v>
      </c>
      <c r="G16" s="4">
        <f>E16/$E$110</f>
        <v>2.6560424966799467E-3</v>
      </c>
      <c r="I16" s="3">
        <f>F16*G16</f>
        <v>1.6852589641434261E-3</v>
      </c>
      <c r="L16" s="1">
        <v>2</v>
      </c>
      <c r="M16" s="7">
        <f>F16</f>
        <v>0.63449999999999995</v>
      </c>
      <c r="N16" s="4">
        <f>L16/$L$110</f>
        <v>3.2310177705977385E-3</v>
      </c>
      <c r="P16" s="3">
        <f t="shared" si="2"/>
        <v>2.0500807754442649E-3</v>
      </c>
      <c r="R16" s="1">
        <v>2</v>
      </c>
      <c r="S16" s="7">
        <f>F16</f>
        <v>0.63449999999999995</v>
      </c>
      <c r="T16" s="4">
        <f>R16/$E$110</f>
        <v>2.6560424966799467E-3</v>
      </c>
      <c r="V16" s="3">
        <f t="shared" si="1"/>
        <v>1.6852589641434261E-3</v>
      </c>
      <c r="X16" s="2"/>
    </row>
    <row r="17" spans="1:25" x14ac:dyDescent="0.25">
      <c r="B17" t="s">
        <v>90</v>
      </c>
      <c r="C17" s="2">
        <v>0.85</v>
      </c>
      <c r="D17" s="3">
        <v>0.84599999999999997</v>
      </c>
      <c r="F17" s="7">
        <f t="shared" si="3"/>
        <v>0.71909999999999996</v>
      </c>
      <c r="G17" s="4"/>
      <c r="I17" s="3">
        <f>F17*G17</f>
        <v>0</v>
      </c>
      <c r="L17" s="1"/>
      <c r="M17" s="7">
        <f>F17</f>
        <v>0.71909999999999996</v>
      </c>
      <c r="N17" s="4"/>
      <c r="P17" s="3"/>
      <c r="R17" s="1"/>
      <c r="S17" s="7">
        <f>F17</f>
        <v>0.71909999999999996</v>
      </c>
      <c r="T17" s="4"/>
      <c r="V17" s="3"/>
    </row>
    <row r="18" spans="1:25" x14ac:dyDescent="0.25">
      <c r="G18" s="4"/>
      <c r="I18" s="3"/>
      <c r="L18" s="1"/>
      <c r="M18" s="4"/>
      <c r="N18" s="4"/>
      <c r="P18" s="3"/>
      <c r="R18" s="1"/>
      <c r="S18" s="4"/>
      <c r="T18" s="4"/>
      <c r="V18" s="3"/>
    </row>
    <row r="19" spans="1:25" x14ac:dyDescent="0.25">
      <c r="A19" t="s">
        <v>10</v>
      </c>
      <c r="G19" s="4"/>
      <c r="I19" s="3"/>
      <c r="L19" s="1"/>
      <c r="M19" s="4"/>
      <c r="N19" s="4"/>
      <c r="P19" s="3"/>
      <c r="R19" s="1"/>
      <c r="S19" s="4"/>
      <c r="T19" s="4"/>
      <c r="V19" s="3"/>
    </row>
    <row r="20" spans="1:25" x14ac:dyDescent="0.25">
      <c r="B20" t="s">
        <v>11</v>
      </c>
      <c r="C20" s="2">
        <v>0.7</v>
      </c>
      <c r="D20" s="2">
        <f>F20/C20</f>
        <v>0.85142857142857142</v>
      </c>
      <c r="E20" s="1">
        <v>2</v>
      </c>
      <c r="F20" s="10">
        <v>0.59599999999999997</v>
      </c>
      <c r="G20" s="4">
        <f>E20/$E$110</f>
        <v>2.6560424966799467E-3</v>
      </c>
      <c r="I20" s="3">
        <f t="shared" si="0"/>
        <v>1.5830013280212481E-3</v>
      </c>
      <c r="L20" s="1">
        <v>2</v>
      </c>
      <c r="M20" s="10">
        <f>F20</f>
        <v>0.59599999999999997</v>
      </c>
      <c r="N20" s="4">
        <f>L20/$L$110</f>
        <v>3.2310177705977385E-3</v>
      </c>
      <c r="P20" s="3">
        <f t="shared" si="2"/>
        <v>1.9256865912762522E-3</v>
      </c>
      <c r="R20" s="1">
        <v>2</v>
      </c>
      <c r="S20" s="18">
        <f>F20+10%</f>
        <v>0.69599999999999995</v>
      </c>
      <c r="T20" s="4">
        <f>R20/$E$110</f>
        <v>2.6560424966799467E-3</v>
      </c>
      <c r="V20" s="3">
        <f t="shared" si="1"/>
        <v>1.8486055776892427E-3</v>
      </c>
      <c r="X20" s="2">
        <v>0.1</v>
      </c>
      <c r="Y20" s="5">
        <f>S20/(S20-X20)-1</f>
        <v>0.16778523489932873</v>
      </c>
    </row>
    <row r="21" spans="1:25" x14ac:dyDescent="0.25">
      <c r="B21" t="s">
        <v>13</v>
      </c>
      <c r="C21" s="2">
        <v>0.8</v>
      </c>
      <c r="D21" s="2">
        <f t="shared" ref="D21:D30" si="4">F21/C21</f>
        <v>0.85250000000000004</v>
      </c>
      <c r="E21" s="1">
        <v>1</v>
      </c>
      <c r="F21" s="7">
        <v>0.68200000000000005</v>
      </c>
      <c r="G21" s="4">
        <f>E21/$E$110</f>
        <v>1.3280212483399733E-3</v>
      </c>
      <c r="I21" s="3">
        <f t="shared" si="0"/>
        <v>9.0571049136786187E-4</v>
      </c>
      <c r="L21" s="1">
        <v>1</v>
      </c>
      <c r="M21" s="7">
        <f>F21</f>
        <v>0.68200000000000005</v>
      </c>
      <c r="N21" s="4">
        <f>L21/$L$110</f>
        <v>1.6155088852988692E-3</v>
      </c>
      <c r="P21" s="3">
        <f t="shared" si="2"/>
        <v>1.1017770597738289E-3</v>
      </c>
      <c r="R21" s="1">
        <v>1</v>
      </c>
      <c r="S21" s="7">
        <f>F21</f>
        <v>0.68200000000000005</v>
      </c>
      <c r="T21" s="4">
        <f>R21/$E$110</f>
        <v>1.3280212483399733E-3</v>
      </c>
      <c r="V21" s="3">
        <f t="shared" si="1"/>
        <v>9.0571049136786187E-4</v>
      </c>
    </row>
    <row r="22" spans="1:25" x14ac:dyDescent="0.25">
      <c r="B22" t="s">
        <v>12</v>
      </c>
      <c r="C22" s="2">
        <v>0.85</v>
      </c>
      <c r="D22" s="2">
        <f t="shared" si="4"/>
        <v>0.85176470588235298</v>
      </c>
      <c r="E22" s="1">
        <v>7</v>
      </c>
      <c r="F22" s="7">
        <v>0.72399999999999998</v>
      </c>
      <c r="G22" s="4">
        <f>E22/$E$110</f>
        <v>9.2961487383798145E-3</v>
      </c>
      <c r="I22" s="3">
        <f t="shared" si="0"/>
        <v>6.7304116865869856E-3</v>
      </c>
      <c r="L22" s="1">
        <v>7</v>
      </c>
      <c r="M22" s="7">
        <f>F22</f>
        <v>0.72399999999999998</v>
      </c>
      <c r="N22" s="4">
        <f>L22/$L$110</f>
        <v>1.1308562197092083E-2</v>
      </c>
      <c r="P22" s="3">
        <f t="shared" si="2"/>
        <v>8.1873990306946687E-3</v>
      </c>
      <c r="R22" s="1">
        <v>7</v>
      </c>
      <c r="S22" s="7">
        <f>F22</f>
        <v>0.72399999999999998</v>
      </c>
      <c r="T22" s="4">
        <f>R22/$E$110</f>
        <v>9.2961487383798145E-3</v>
      </c>
      <c r="V22" s="3">
        <f t="shared" si="1"/>
        <v>6.7304116865869856E-3</v>
      </c>
    </row>
    <row r="23" spans="1:25" x14ac:dyDescent="0.25">
      <c r="G23" s="4"/>
      <c r="I23" s="3"/>
      <c r="L23" s="1"/>
      <c r="M23" s="4"/>
      <c r="N23" s="4"/>
      <c r="P23" s="3"/>
      <c r="R23" s="1"/>
      <c r="S23" s="4"/>
      <c r="T23" s="4"/>
      <c r="V23" s="3"/>
    </row>
    <row r="24" spans="1:25" x14ac:dyDescent="0.25">
      <c r="B24" t="s">
        <v>82</v>
      </c>
      <c r="C24" s="2">
        <v>0.6</v>
      </c>
      <c r="D24" s="2">
        <f t="shared" si="4"/>
        <v>0.85166666666666668</v>
      </c>
      <c r="E24" s="1">
        <v>7</v>
      </c>
      <c r="F24" s="9">
        <v>0.51100000000000001</v>
      </c>
      <c r="G24" s="4">
        <f>E24/$E$110</f>
        <v>9.2961487383798145E-3</v>
      </c>
      <c r="I24" s="3">
        <f t="shared" si="0"/>
        <v>4.7503320053120853E-3</v>
      </c>
      <c r="L24" s="1"/>
      <c r="M24" s="3"/>
      <c r="N24" s="4"/>
      <c r="P24" s="3"/>
      <c r="R24" s="1">
        <v>7</v>
      </c>
      <c r="S24" s="19">
        <f>F24+10%</f>
        <v>0.61099999999999999</v>
      </c>
      <c r="T24" s="4">
        <f>R24/$E$110</f>
        <v>9.2961487383798145E-3</v>
      </c>
      <c r="V24" s="3">
        <f t="shared" si="1"/>
        <v>5.6799468791500669E-3</v>
      </c>
      <c r="X24" s="2">
        <v>0.1</v>
      </c>
      <c r="Y24" s="5">
        <f>S24/(S24-X24)-1</f>
        <v>0.19569471624266144</v>
      </c>
    </row>
    <row r="25" spans="1:25" x14ac:dyDescent="0.25">
      <c r="B25" t="s">
        <v>83</v>
      </c>
      <c r="C25" s="2">
        <v>0.7</v>
      </c>
      <c r="D25" s="2">
        <f t="shared" si="4"/>
        <v>0.85142857142857142</v>
      </c>
      <c r="E25" s="1">
        <v>7</v>
      </c>
      <c r="F25" s="11">
        <v>0.59599999999999997</v>
      </c>
      <c r="G25" s="4">
        <f>E25/$E$110</f>
        <v>9.2961487383798145E-3</v>
      </c>
      <c r="I25" s="3">
        <f t="shared" si="0"/>
        <v>5.5405046480743693E-3</v>
      </c>
      <c r="L25" s="1">
        <v>7</v>
      </c>
      <c r="M25" s="11">
        <f>F25</f>
        <v>0.59599999999999997</v>
      </c>
      <c r="N25" s="4">
        <f>L25/$L$110</f>
        <v>1.1308562197092083E-2</v>
      </c>
      <c r="P25" s="3">
        <f t="shared" si="2"/>
        <v>6.7399030694668812E-3</v>
      </c>
      <c r="R25" s="1">
        <v>7</v>
      </c>
      <c r="S25" s="19">
        <f>F25+10%</f>
        <v>0.69599999999999995</v>
      </c>
      <c r="T25" s="4">
        <f>R25/$E$110</f>
        <v>9.2961487383798145E-3</v>
      </c>
      <c r="V25" s="3">
        <f t="shared" si="1"/>
        <v>6.47011952191235E-3</v>
      </c>
      <c r="X25" s="2">
        <v>0.1</v>
      </c>
      <c r="Y25" s="5">
        <f>S25/(S25-X25)-1</f>
        <v>0.16778523489932873</v>
      </c>
    </row>
    <row r="26" spans="1:25" x14ac:dyDescent="0.25">
      <c r="B26" t="s">
        <v>84</v>
      </c>
      <c r="C26" s="2">
        <v>0.8</v>
      </c>
      <c r="D26" s="2">
        <f t="shared" si="4"/>
        <v>0.85250000000000004</v>
      </c>
      <c r="E26" s="1">
        <v>4</v>
      </c>
      <c r="F26" s="6">
        <v>0.68200000000000005</v>
      </c>
      <c r="G26" s="4">
        <f>E26/$E$110</f>
        <v>5.3120849933598934E-3</v>
      </c>
      <c r="I26" s="3">
        <f t="shared" si="0"/>
        <v>3.6228419654714475E-3</v>
      </c>
      <c r="L26" s="1">
        <v>4</v>
      </c>
      <c r="M26" s="6">
        <f>F26</f>
        <v>0.68200000000000005</v>
      </c>
      <c r="N26" s="4">
        <f>L26/$L$110</f>
        <v>6.462035541195477E-3</v>
      </c>
      <c r="P26" s="3">
        <f t="shared" si="2"/>
        <v>4.4071082390953155E-3</v>
      </c>
      <c r="R26" s="1">
        <v>4</v>
      </c>
      <c r="S26" s="6">
        <f>F26</f>
        <v>0.68200000000000005</v>
      </c>
      <c r="T26" s="4">
        <f>R26/$E$110</f>
        <v>5.3120849933598934E-3</v>
      </c>
      <c r="V26" s="3">
        <f t="shared" si="1"/>
        <v>3.6228419654714475E-3</v>
      </c>
    </row>
    <row r="27" spans="1:25" x14ac:dyDescent="0.25">
      <c r="B27" t="s">
        <v>88</v>
      </c>
      <c r="C27" s="2">
        <v>0.85</v>
      </c>
      <c r="D27" s="2">
        <f t="shared" si="4"/>
        <v>0.85176470588235298</v>
      </c>
      <c r="E27" s="1">
        <v>1</v>
      </c>
      <c r="F27" s="7">
        <v>0.72399999999999998</v>
      </c>
      <c r="G27" s="4">
        <f>E27/$E$110</f>
        <v>1.3280212483399733E-3</v>
      </c>
      <c r="I27" s="3">
        <f t="shared" si="0"/>
        <v>9.6148738379814064E-4</v>
      </c>
      <c r="L27" s="1">
        <v>1</v>
      </c>
      <c r="M27" s="7">
        <f>F27</f>
        <v>0.72399999999999998</v>
      </c>
      <c r="N27" s="4">
        <f>L27/$L$110</f>
        <v>1.6155088852988692E-3</v>
      </c>
      <c r="P27" s="3">
        <f t="shared" si="2"/>
        <v>1.1696284329563813E-3</v>
      </c>
      <c r="R27" s="1">
        <v>1</v>
      </c>
      <c r="S27" s="6">
        <f>F27</f>
        <v>0.72399999999999998</v>
      </c>
      <c r="T27" s="4">
        <f>R27/$E$110</f>
        <v>1.3280212483399733E-3</v>
      </c>
      <c r="V27" s="3">
        <f t="shared" si="1"/>
        <v>9.6148738379814064E-4</v>
      </c>
    </row>
    <row r="28" spans="1:25" x14ac:dyDescent="0.25">
      <c r="G28" s="4"/>
      <c r="I28" s="3"/>
      <c r="L28" s="1"/>
      <c r="M28" s="4"/>
      <c r="N28" s="4"/>
      <c r="P28" s="3"/>
      <c r="R28" s="1"/>
      <c r="S28" s="4"/>
      <c r="T28" s="4"/>
      <c r="V28" s="3"/>
    </row>
    <row r="29" spans="1:25" x14ac:dyDescent="0.25">
      <c r="B29" t="s">
        <v>86</v>
      </c>
      <c r="C29" s="2">
        <v>0.8</v>
      </c>
      <c r="D29" s="2">
        <f t="shared" si="4"/>
        <v>0.85250000000000004</v>
      </c>
      <c r="E29" s="1">
        <v>1</v>
      </c>
      <c r="F29" s="7">
        <v>0.68200000000000005</v>
      </c>
      <c r="G29" s="4">
        <f>E29/$E$110</f>
        <v>1.3280212483399733E-3</v>
      </c>
      <c r="I29" s="3">
        <f t="shared" si="0"/>
        <v>9.0571049136786187E-4</v>
      </c>
      <c r="L29" s="1">
        <v>1</v>
      </c>
      <c r="M29" s="7">
        <f>F29</f>
        <v>0.68200000000000005</v>
      </c>
      <c r="N29" s="4">
        <f>L29/$L$110</f>
        <v>1.6155088852988692E-3</v>
      </c>
      <c r="P29" s="3">
        <f t="shared" si="2"/>
        <v>1.1017770597738289E-3</v>
      </c>
      <c r="R29" s="1">
        <v>1</v>
      </c>
      <c r="S29" s="7">
        <f>F29</f>
        <v>0.68200000000000005</v>
      </c>
      <c r="T29" s="4">
        <f>R29/$E$110</f>
        <v>1.3280212483399733E-3</v>
      </c>
      <c r="V29" s="3">
        <f t="shared" si="1"/>
        <v>9.0571049136786187E-4</v>
      </c>
    </row>
    <row r="30" spans="1:25" x14ac:dyDescent="0.25">
      <c r="B30" t="s">
        <v>87</v>
      </c>
      <c r="C30" s="2">
        <v>0.85</v>
      </c>
      <c r="D30" s="2">
        <f t="shared" si="4"/>
        <v>0.85249999999999992</v>
      </c>
      <c r="F30" s="7">
        <f>F29/C29*C30</f>
        <v>0.72462499999999996</v>
      </c>
      <c r="G30" s="4"/>
      <c r="I30" s="3">
        <f t="shared" si="0"/>
        <v>0</v>
      </c>
      <c r="L30" s="1"/>
      <c r="M30" s="7">
        <f>F30</f>
        <v>0.72462499999999996</v>
      </c>
      <c r="N30" s="4">
        <f>L30/$L$110</f>
        <v>0</v>
      </c>
      <c r="P30" s="3">
        <f t="shared" si="2"/>
        <v>0</v>
      </c>
      <c r="R30" s="1"/>
      <c r="S30" s="7">
        <f>F30</f>
        <v>0.72462499999999996</v>
      </c>
      <c r="T30" s="4">
        <f>R30/$E$110</f>
        <v>0</v>
      </c>
      <c r="V30" s="3">
        <f t="shared" si="1"/>
        <v>0</v>
      </c>
    </row>
    <row r="31" spans="1:25" x14ac:dyDescent="0.25">
      <c r="G31" s="4"/>
      <c r="I31" s="3"/>
      <c r="L31" s="1"/>
      <c r="M31" s="4"/>
      <c r="N31" s="4"/>
      <c r="P31" s="3"/>
      <c r="R31" s="1"/>
      <c r="S31" s="4"/>
      <c r="T31" s="4"/>
      <c r="V31" s="3"/>
    </row>
    <row r="32" spans="1:25" x14ac:dyDescent="0.25">
      <c r="B32" t="s">
        <v>15</v>
      </c>
      <c r="C32" s="2">
        <v>0.6</v>
      </c>
      <c r="D32" s="2">
        <f t="shared" ref="D32:D51" si="5">F32/C32</f>
        <v>0.85166666666666668</v>
      </c>
      <c r="E32" s="1">
        <v>5</v>
      </c>
      <c r="F32" s="8">
        <v>0.51100000000000001</v>
      </c>
      <c r="G32" s="4">
        <f>E32/$E$110</f>
        <v>6.6401062416998674E-3</v>
      </c>
      <c r="I32" s="3">
        <f>F32*G32</f>
        <v>3.3930942895086325E-3</v>
      </c>
      <c r="L32" s="1"/>
      <c r="M32" s="16"/>
      <c r="N32" s="4"/>
      <c r="P32" s="3"/>
      <c r="R32" s="1">
        <v>5</v>
      </c>
      <c r="S32" s="18">
        <f>F32+15%</f>
        <v>0.66100000000000003</v>
      </c>
      <c r="T32" s="4">
        <f>R32/$E$110</f>
        <v>6.6401062416998674E-3</v>
      </c>
      <c r="V32" s="3">
        <f>S32*T32</f>
        <v>4.3891102257636126E-3</v>
      </c>
      <c r="X32" s="2">
        <v>0.1</v>
      </c>
      <c r="Y32" s="5">
        <f>S32/(S32-X32)-1</f>
        <v>0.17825311942958999</v>
      </c>
    </row>
    <row r="33" spans="2:25" x14ac:dyDescent="0.25">
      <c r="B33" t="s">
        <v>14</v>
      </c>
      <c r="C33" s="2">
        <v>0.7</v>
      </c>
      <c r="D33" s="2">
        <f t="shared" si="5"/>
        <v>0.85142857142857142</v>
      </c>
      <c r="E33" s="1">
        <v>2</v>
      </c>
      <c r="F33" s="10">
        <v>0.59599999999999997</v>
      </c>
      <c r="G33" s="4">
        <f>E33/$E$110</f>
        <v>2.6560424966799467E-3</v>
      </c>
      <c r="I33" s="3">
        <f t="shared" si="0"/>
        <v>1.5830013280212481E-3</v>
      </c>
      <c r="L33" s="1">
        <v>2</v>
      </c>
      <c r="M33" s="10">
        <f>F33</f>
        <v>0.59599999999999997</v>
      </c>
      <c r="N33" s="4">
        <f>L33/$L$110</f>
        <v>3.2310177705977385E-3</v>
      </c>
      <c r="P33" s="3">
        <f t="shared" si="2"/>
        <v>1.9256865912762522E-3</v>
      </c>
      <c r="R33" s="1">
        <v>2</v>
      </c>
      <c r="S33" s="18">
        <f>F33+10%</f>
        <v>0.69599999999999995</v>
      </c>
      <c r="T33" s="4">
        <f>R33/$E$110</f>
        <v>2.6560424966799467E-3</v>
      </c>
      <c r="V33" s="3">
        <f t="shared" si="1"/>
        <v>1.8486055776892427E-3</v>
      </c>
      <c r="X33" s="2">
        <v>0.1</v>
      </c>
      <c r="Y33" s="5">
        <f>S33/(S33-X33)-1</f>
        <v>0.16778523489932873</v>
      </c>
    </row>
    <row r="34" spans="2:25" x14ac:dyDescent="0.25">
      <c r="B34" t="s">
        <v>16</v>
      </c>
      <c r="C34" s="2">
        <v>0.8</v>
      </c>
      <c r="D34" s="2">
        <f t="shared" si="5"/>
        <v>0.85250000000000004</v>
      </c>
      <c r="E34" s="1">
        <v>1</v>
      </c>
      <c r="F34" s="7">
        <v>0.68200000000000005</v>
      </c>
      <c r="G34" s="4">
        <f>E34/$E$110</f>
        <v>1.3280212483399733E-3</v>
      </c>
      <c r="I34" s="3">
        <f t="shared" si="0"/>
        <v>9.0571049136786187E-4</v>
      </c>
      <c r="L34" s="1">
        <v>1</v>
      </c>
      <c r="M34" s="7">
        <f>F34</f>
        <v>0.68200000000000005</v>
      </c>
      <c r="N34" s="4">
        <f>L34/$L$110</f>
        <v>1.6155088852988692E-3</v>
      </c>
      <c r="P34" s="3">
        <f t="shared" si="2"/>
        <v>1.1017770597738289E-3</v>
      </c>
      <c r="R34" s="1">
        <v>1</v>
      </c>
      <c r="S34" s="7">
        <f>F34</f>
        <v>0.68200000000000005</v>
      </c>
      <c r="T34" s="4">
        <f>R34/$E$110</f>
        <v>1.3280212483399733E-3</v>
      </c>
      <c r="V34" s="3">
        <f t="shared" si="1"/>
        <v>9.0571049136786187E-4</v>
      </c>
    </row>
    <row r="35" spans="2:25" x14ac:dyDescent="0.25">
      <c r="B35" t="s">
        <v>17</v>
      </c>
      <c r="C35" s="2">
        <v>0.8</v>
      </c>
      <c r="D35" s="2">
        <f t="shared" si="5"/>
        <v>0.85250000000000004</v>
      </c>
      <c r="E35" s="1">
        <v>9</v>
      </c>
      <c r="F35" s="7">
        <v>0.68200000000000005</v>
      </c>
      <c r="G35" s="4">
        <f>E35/$E$110</f>
        <v>1.1952191235059761E-2</v>
      </c>
      <c r="I35" s="3">
        <f t="shared" si="0"/>
        <v>8.1513944223107569E-3</v>
      </c>
      <c r="L35" s="1">
        <v>9</v>
      </c>
      <c r="M35" s="7">
        <f>F35</f>
        <v>0.68200000000000005</v>
      </c>
      <c r="N35" s="4">
        <f>L35/$L$110</f>
        <v>1.4539579967689823E-2</v>
      </c>
      <c r="P35" s="3">
        <f t="shared" si="2"/>
        <v>9.9159935379644591E-3</v>
      </c>
      <c r="R35" s="1">
        <v>9</v>
      </c>
      <c r="S35" s="7">
        <f>F35</f>
        <v>0.68200000000000005</v>
      </c>
      <c r="T35" s="4">
        <f>R35/$E$110</f>
        <v>1.1952191235059761E-2</v>
      </c>
      <c r="V35" s="3">
        <f t="shared" si="1"/>
        <v>8.1513944223107569E-3</v>
      </c>
    </row>
    <row r="36" spans="2:25" x14ac:dyDescent="0.25">
      <c r="G36" s="4"/>
      <c r="I36" s="3"/>
      <c r="L36" s="1"/>
      <c r="M36" s="4"/>
      <c r="N36" s="4"/>
      <c r="P36" s="3"/>
      <c r="R36" s="1"/>
      <c r="S36" s="4"/>
      <c r="T36" s="4"/>
      <c r="V36" s="3"/>
    </row>
    <row r="37" spans="2:25" x14ac:dyDescent="0.25">
      <c r="B37" t="s">
        <v>18</v>
      </c>
      <c r="C37" s="2">
        <v>0.6</v>
      </c>
      <c r="D37" s="2">
        <f t="shared" si="5"/>
        <v>0.85166666666666668</v>
      </c>
      <c r="E37" s="1">
        <v>4</v>
      </c>
      <c r="F37" s="8">
        <v>0.51100000000000001</v>
      </c>
      <c r="G37" s="4">
        <f>E37/$E$110</f>
        <v>5.3120849933598934E-3</v>
      </c>
      <c r="I37" s="3">
        <f t="shared" si="0"/>
        <v>2.7144754316069056E-3</v>
      </c>
      <c r="L37" s="1"/>
      <c r="M37" s="16"/>
      <c r="N37" s="4"/>
      <c r="P37" s="3"/>
      <c r="R37" s="1">
        <v>4</v>
      </c>
      <c r="S37" s="18">
        <f>F37+10%</f>
        <v>0.61099999999999999</v>
      </c>
      <c r="T37" s="4">
        <f>R37/$E$110</f>
        <v>5.3120849933598934E-3</v>
      </c>
      <c r="V37" s="3">
        <f t="shared" si="1"/>
        <v>3.2456839309428949E-3</v>
      </c>
      <c r="X37" s="2">
        <v>0.1</v>
      </c>
      <c r="Y37" s="5">
        <f>S37/(S37-X37)-1</f>
        <v>0.19569471624266144</v>
      </c>
    </row>
    <row r="38" spans="2:25" x14ac:dyDescent="0.25">
      <c r="B38" t="s">
        <v>19</v>
      </c>
      <c r="C38" s="2">
        <v>0.7</v>
      </c>
      <c r="D38" s="2">
        <f t="shared" si="5"/>
        <v>0.85142857142857142</v>
      </c>
      <c r="E38" s="1">
        <v>1</v>
      </c>
      <c r="F38" s="10">
        <v>0.59599999999999997</v>
      </c>
      <c r="G38" s="4">
        <f>E38/$E$110</f>
        <v>1.3280212483399733E-3</v>
      </c>
      <c r="I38" s="3">
        <f t="shared" si="0"/>
        <v>7.9150066401062404E-4</v>
      </c>
      <c r="L38" s="1">
        <v>1</v>
      </c>
      <c r="M38" s="10">
        <f>F38</f>
        <v>0.59599999999999997</v>
      </c>
      <c r="N38" s="4">
        <f>L38/$L$110</f>
        <v>1.6155088852988692E-3</v>
      </c>
      <c r="P38" s="3">
        <f t="shared" si="2"/>
        <v>9.6284329563812608E-4</v>
      </c>
      <c r="R38" s="1">
        <v>1</v>
      </c>
      <c r="S38" s="18">
        <f>F38+10%</f>
        <v>0.69599999999999995</v>
      </c>
      <c r="T38" s="4">
        <f>R38/$E$110</f>
        <v>1.3280212483399733E-3</v>
      </c>
      <c r="V38" s="3">
        <f t="shared" si="1"/>
        <v>9.2430278884462135E-4</v>
      </c>
      <c r="X38" s="2">
        <v>0.1</v>
      </c>
      <c r="Y38" s="5">
        <f>S38/(S38-X38)-1</f>
        <v>0.16778523489932873</v>
      </c>
    </row>
    <row r="39" spans="2:25" x14ac:dyDescent="0.25">
      <c r="B39" t="s">
        <v>21</v>
      </c>
      <c r="C39" s="2">
        <v>0.8</v>
      </c>
      <c r="D39" s="2">
        <f t="shared" si="5"/>
        <v>0.85250000000000004</v>
      </c>
      <c r="E39" s="1">
        <v>3</v>
      </c>
      <c r="F39" s="7">
        <v>0.68200000000000005</v>
      </c>
      <c r="G39" s="4">
        <f>E39/$E$110</f>
        <v>3.9840637450199202E-3</v>
      </c>
      <c r="I39" s="3">
        <f>F39*G39</f>
        <v>2.7171314741035856E-3</v>
      </c>
      <c r="L39" s="1">
        <v>3</v>
      </c>
      <c r="M39" s="7">
        <f>F39</f>
        <v>0.68200000000000005</v>
      </c>
      <c r="N39" s="4">
        <f>L39/$L$110</f>
        <v>4.8465266558966073E-3</v>
      </c>
      <c r="P39" s="3">
        <f>M39*N39</f>
        <v>3.3053311793214864E-3</v>
      </c>
      <c r="R39" s="1">
        <v>3</v>
      </c>
      <c r="S39" s="7">
        <f>F39</f>
        <v>0.68200000000000005</v>
      </c>
      <c r="T39" s="4">
        <f>R39/$E$110</f>
        <v>3.9840637450199202E-3</v>
      </c>
      <c r="V39" s="3">
        <f>S39*T39</f>
        <v>2.7171314741035856E-3</v>
      </c>
    </row>
    <row r="40" spans="2:25" x14ac:dyDescent="0.25">
      <c r="B40" t="s">
        <v>20</v>
      </c>
      <c r="C40" s="2">
        <v>0.8</v>
      </c>
      <c r="D40" s="2">
        <f t="shared" si="5"/>
        <v>0.85250000000000004</v>
      </c>
      <c r="E40" s="1">
        <v>1</v>
      </c>
      <c r="F40" s="7">
        <v>0.68200000000000005</v>
      </c>
      <c r="G40" s="4">
        <f>E40/$E$110</f>
        <v>1.3280212483399733E-3</v>
      </c>
      <c r="I40" s="3">
        <f t="shared" si="0"/>
        <v>9.0571049136786187E-4</v>
      </c>
      <c r="L40" s="1">
        <v>1</v>
      </c>
      <c r="M40" s="7">
        <f>F40</f>
        <v>0.68200000000000005</v>
      </c>
      <c r="N40" s="4">
        <f>L40/$L$110</f>
        <v>1.6155088852988692E-3</v>
      </c>
      <c r="P40" s="3">
        <f t="shared" si="2"/>
        <v>1.1017770597738289E-3</v>
      </c>
      <c r="R40" s="1">
        <v>1</v>
      </c>
      <c r="S40" s="7">
        <f>F40</f>
        <v>0.68200000000000005</v>
      </c>
      <c r="T40" s="4">
        <f>R40/$E$110</f>
        <v>1.3280212483399733E-3</v>
      </c>
      <c r="V40" s="3">
        <f t="shared" si="1"/>
        <v>9.0571049136786187E-4</v>
      </c>
    </row>
    <row r="41" spans="2:25" x14ac:dyDescent="0.25">
      <c r="G41" s="4"/>
      <c r="I41" s="3"/>
      <c r="L41" s="1"/>
      <c r="M41" s="4"/>
      <c r="N41" s="4"/>
      <c r="P41" s="3"/>
      <c r="R41" s="1"/>
      <c r="S41" s="4"/>
      <c r="T41" s="4"/>
      <c r="V41" s="3"/>
    </row>
    <row r="42" spans="2:25" x14ac:dyDescent="0.25">
      <c r="B42" t="s">
        <v>22</v>
      </c>
      <c r="C42" s="2">
        <v>0.7</v>
      </c>
      <c r="D42" s="2">
        <f t="shared" si="5"/>
        <v>0.85142857142857142</v>
      </c>
      <c r="E42" s="1">
        <v>22</v>
      </c>
      <c r="F42" s="10">
        <v>0.59599999999999997</v>
      </c>
      <c r="G42" s="4">
        <f>E42/$E$110</f>
        <v>2.9216467463479414E-2</v>
      </c>
      <c r="I42" s="3">
        <f t="shared" si="0"/>
        <v>1.7413014608233732E-2</v>
      </c>
      <c r="L42" s="1">
        <v>22</v>
      </c>
      <c r="M42" s="10">
        <f t="shared" ref="M42:M43" si="6">F42</f>
        <v>0.59599999999999997</v>
      </c>
      <c r="N42" s="4">
        <f>L42/$L$110</f>
        <v>3.5541195476575124E-2</v>
      </c>
      <c r="P42" s="3">
        <f t="shared" si="2"/>
        <v>2.1182552504038773E-2</v>
      </c>
      <c r="R42" s="1">
        <v>22</v>
      </c>
      <c r="S42" s="18">
        <f>F42+5%</f>
        <v>0.64600000000000002</v>
      </c>
      <c r="T42" s="4">
        <f>R42/$E$110</f>
        <v>2.9216467463479414E-2</v>
      </c>
      <c r="V42" s="3">
        <f t="shared" si="1"/>
        <v>1.8873837981407703E-2</v>
      </c>
      <c r="X42" s="2">
        <v>0.1</v>
      </c>
      <c r="Y42" s="5">
        <f>S42/(S42-X42)-1</f>
        <v>0.18315018315018317</v>
      </c>
    </row>
    <row r="43" spans="2:25" x14ac:dyDescent="0.25">
      <c r="B43" t="s">
        <v>24</v>
      </c>
      <c r="C43" s="2">
        <v>0.8</v>
      </c>
      <c r="D43" s="2">
        <f t="shared" si="5"/>
        <v>0.85250000000000004</v>
      </c>
      <c r="E43" s="1">
        <v>26</v>
      </c>
      <c r="F43" s="7">
        <v>0.68200000000000005</v>
      </c>
      <c r="G43" s="4">
        <f>E43/$E$110</f>
        <v>3.4528552456839307E-2</v>
      </c>
      <c r="I43" s="3">
        <f t="shared" si="0"/>
        <v>2.3548472775564409E-2</v>
      </c>
      <c r="L43" s="1">
        <v>26</v>
      </c>
      <c r="M43" s="7">
        <f t="shared" si="6"/>
        <v>0.68200000000000005</v>
      </c>
      <c r="N43" s="4">
        <f>L43/$L$110</f>
        <v>4.2003231017770599E-2</v>
      </c>
      <c r="P43" s="3">
        <f t="shared" si="2"/>
        <v>2.8646203554119551E-2</v>
      </c>
      <c r="R43" s="1">
        <v>26</v>
      </c>
      <c r="S43" s="7">
        <f>F43</f>
        <v>0.68200000000000005</v>
      </c>
      <c r="T43" s="4">
        <f>R43/$E$110</f>
        <v>3.4528552456839307E-2</v>
      </c>
      <c r="V43" s="3">
        <f>S43*T43</f>
        <v>2.3548472775564409E-2</v>
      </c>
    </row>
    <row r="44" spans="2:25" x14ac:dyDescent="0.25">
      <c r="B44" t="s">
        <v>23</v>
      </c>
      <c r="C44" s="2">
        <v>0.8</v>
      </c>
      <c r="D44" s="2">
        <f t="shared" si="5"/>
        <v>0.85250000000000004</v>
      </c>
      <c r="E44" s="1">
        <v>1</v>
      </c>
      <c r="F44" s="7">
        <v>0.68200000000000005</v>
      </c>
      <c r="G44" s="4">
        <f>E44/$E$110</f>
        <v>1.3280212483399733E-3</v>
      </c>
      <c r="I44" s="3">
        <f t="shared" si="0"/>
        <v>9.0571049136786187E-4</v>
      </c>
      <c r="L44" s="1">
        <v>1</v>
      </c>
      <c r="M44" s="7">
        <f>F44</f>
        <v>0.68200000000000005</v>
      </c>
      <c r="N44" s="4">
        <f>L44/$L$110</f>
        <v>1.6155088852988692E-3</v>
      </c>
      <c r="P44" s="3">
        <f t="shared" si="2"/>
        <v>1.1017770597738289E-3</v>
      </c>
      <c r="R44" s="1">
        <v>1</v>
      </c>
      <c r="S44" s="7">
        <f>F44</f>
        <v>0.68200000000000005</v>
      </c>
      <c r="T44" s="4">
        <f>R44/$E$110</f>
        <v>1.3280212483399733E-3</v>
      </c>
      <c r="V44" s="3">
        <f t="shared" si="1"/>
        <v>9.0571049136786187E-4</v>
      </c>
    </row>
    <row r="45" spans="2:25" x14ac:dyDescent="0.25">
      <c r="G45" s="4"/>
      <c r="I45" s="3"/>
      <c r="L45" s="1"/>
      <c r="M45" s="4"/>
      <c r="N45" s="4"/>
      <c r="P45" s="3"/>
      <c r="R45" s="1"/>
      <c r="S45" s="4"/>
      <c r="T45" s="4"/>
      <c r="V45" s="3"/>
    </row>
    <row r="46" spans="2:25" x14ac:dyDescent="0.25">
      <c r="B46" t="s">
        <v>25</v>
      </c>
      <c r="C46" s="2">
        <v>0.6</v>
      </c>
      <c r="D46" s="2">
        <f t="shared" si="5"/>
        <v>0.85166666666666668</v>
      </c>
      <c r="E46" s="1">
        <v>11</v>
      </c>
      <c r="F46" s="8">
        <v>0.51100000000000001</v>
      </c>
      <c r="G46" s="4">
        <f>E46/$E$110</f>
        <v>1.4608233731739707E-2</v>
      </c>
      <c r="I46" s="3">
        <f t="shared" si="0"/>
        <v>7.4648074369189901E-3</v>
      </c>
      <c r="L46" s="1"/>
      <c r="M46" s="16"/>
      <c r="N46" s="4"/>
      <c r="P46" s="3"/>
      <c r="R46" s="1">
        <v>11</v>
      </c>
      <c r="S46" s="18">
        <f>F46+10%</f>
        <v>0.61099999999999999</v>
      </c>
      <c r="T46" s="4">
        <f>R46/$E$110</f>
        <v>1.4608233731739707E-2</v>
      </c>
      <c r="V46" s="3">
        <f t="shared" si="1"/>
        <v>8.9256308100929601E-3</v>
      </c>
      <c r="X46" s="2">
        <v>0.1</v>
      </c>
      <c r="Y46" s="5">
        <f>S46/(S46-X46)-1</f>
        <v>0.19569471624266144</v>
      </c>
    </row>
    <row r="47" spans="2:25" x14ac:dyDescent="0.25">
      <c r="G47" s="4"/>
      <c r="I47" s="3"/>
      <c r="L47" s="1"/>
      <c r="M47" s="4"/>
      <c r="N47" s="4"/>
      <c r="P47" s="3"/>
      <c r="R47" s="1"/>
      <c r="S47" s="4"/>
      <c r="T47" s="4"/>
      <c r="V47" s="3"/>
    </row>
    <row r="48" spans="2:25" x14ac:dyDescent="0.25">
      <c r="B48" t="s">
        <v>26</v>
      </c>
      <c r="C48" s="2">
        <v>0.8</v>
      </c>
      <c r="D48" s="2">
        <f t="shared" si="5"/>
        <v>0.85250000000000004</v>
      </c>
      <c r="E48" s="1">
        <v>8</v>
      </c>
      <c r="F48" s="7">
        <v>0.68200000000000005</v>
      </c>
      <c r="G48" s="4">
        <f>E48/$E$110</f>
        <v>1.0624169986719787E-2</v>
      </c>
      <c r="I48" s="3">
        <f t="shared" si="0"/>
        <v>7.245683930942895E-3</v>
      </c>
      <c r="L48" s="1">
        <v>8</v>
      </c>
      <c r="M48" s="7">
        <f>F48</f>
        <v>0.68200000000000005</v>
      </c>
      <c r="N48" s="4">
        <f>L48/$L$110</f>
        <v>1.2924071082390954E-2</v>
      </c>
      <c r="P48" s="3">
        <f t="shared" si="2"/>
        <v>8.8142164781906309E-3</v>
      </c>
      <c r="R48" s="1">
        <v>8</v>
      </c>
      <c r="S48" s="7">
        <f>F48</f>
        <v>0.68200000000000005</v>
      </c>
      <c r="T48" s="4">
        <f>R48/$E$110</f>
        <v>1.0624169986719787E-2</v>
      </c>
      <c r="V48" s="3">
        <f t="shared" si="1"/>
        <v>7.245683930942895E-3</v>
      </c>
    </row>
    <row r="49" spans="1:25" x14ac:dyDescent="0.25">
      <c r="G49" s="4"/>
      <c r="I49" s="3"/>
      <c r="L49" s="1"/>
      <c r="M49" s="4"/>
      <c r="N49" s="4"/>
      <c r="P49" s="3"/>
      <c r="R49" s="1"/>
      <c r="S49" s="4"/>
      <c r="T49" s="4"/>
      <c r="V49" s="3"/>
    </row>
    <row r="50" spans="1:25" x14ac:dyDescent="0.25">
      <c r="B50" t="s">
        <v>27</v>
      </c>
      <c r="C50" s="2">
        <v>0.8</v>
      </c>
      <c r="D50" s="2">
        <f t="shared" si="5"/>
        <v>0.85250000000000004</v>
      </c>
      <c r="E50" s="1">
        <v>5</v>
      </c>
      <c r="F50" s="7">
        <v>0.68200000000000005</v>
      </c>
      <c r="G50" s="4">
        <f>E50/$E$110</f>
        <v>6.6401062416998674E-3</v>
      </c>
      <c r="I50" s="3">
        <f t="shared" si="0"/>
        <v>4.5285524568393102E-3</v>
      </c>
      <c r="L50" s="1">
        <v>5</v>
      </c>
      <c r="M50" s="7">
        <f>F50</f>
        <v>0.68200000000000005</v>
      </c>
      <c r="N50" s="4">
        <f>L50/$L$110</f>
        <v>8.0775444264943458E-3</v>
      </c>
      <c r="P50" s="3">
        <f t="shared" si="2"/>
        <v>5.5088852988691445E-3</v>
      </c>
      <c r="R50" s="1">
        <v>5</v>
      </c>
      <c r="S50" s="7">
        <f>F50</f>
        <v>0.68200000000000005</v>
      </c>
      <c r="T50" s="4">
        <f>R50/$E$110</f>
        <v>6.6401062416998674E-3</v>
      </c>
      <c r="V50" s="3">
        <f t="shared" si="1"/>
        <v>4.5285524568393102E-3</v>
      </c>
    </row>
    <row r="51" spans="1:25" x14ac:dyDescent="0.25">
      <c r="B51" t="s">
        <v>85</v>
      </c>
      <c r="C51" s="2">
        <v>0.85</v>
      </c>
      <c r="D51" s="2">
        <f t="shared" si="5"/>
        <v>0.8529411764705882</v>
      </c>
      <c r="F51" s="7">
        <v>0.72499999999999998</v>
      </c>
      <c r="G51" s="4"/>
      <c r="I51" s="3">
        <f t="shared" si="0"/>
        <v>0</v>
      </c>
      <c r="L51" s="1"/>
      <c r="M51" s="7">
        <f>F51</f>
        <v>0.72499999999999998</v>
      </c>
      <c r="N51" s="4">
        <f>L51/$L$110</f>
        <v>0</v>
      </c>
      <c r="P51" s="3">
        <f t="shared" si="2"/>
        <v>0</v>
      </c>
      <c r="R51" s="1"/>
      <c r="S51" s="7">
        <f>F51</f>
        <v>0.72499999999999998</v>
      </c>
      <c r="T51" s="4">
        <f>R51/$E$110</f>
        <v>0</v>
      </c>
      <c r="V51" s="3">
        <f t="shared" si="1"/>
        <v>0</v>
      </c>
    </row>
    <row r="52" spans="1:25" x14ac:dyDescent="0.25">
      <c r="G52" s="4"/>
      <c r="I52" s="3"/>
      <c r="L52" s="1"/>
      <c r="M52" s="4"/>
      <c r="N52" s="4"/>
      <c r="P52" s="3"/>
      <c r="R52" s="1"/>
      <c r="S52" s="4"/>
      <c r="T52" s="4"/>
      <c r="V52" s="3"/>
    </row>
    <row r="53" spans="1:25" x14ac:dyDescent="0.25">
      <c r="A53" t="s">
        <v>28</v>
      </c>
      <c r="G53" s="4"/>
      <c r="I53" s="3"/>
      <c r="L53" s="1"/>
      <c r="M53" s="4"/>
      <c r="N53" s="4"/>
      <c r="P53" s="3"/>
      <c r="R53" s="1"/>
      <c r="S53" s="4"/>
      <c r="T53" s="4"/>
      <c r="V53" s="3"/>
    </row>
    <row r="54" spans="1:25" x14ac:dyDescent="0.25">
      <c r="B54" s="21" t="s">
        <v>29</v>
      </c>
      <c r="C54" s="2">
        <v>0.75</v>
      </c>
      <c r="D54" s="2">
        <f>F54/C54</f>
        <v>0.91999999999999993</v>
      </c>
      <c r="E54" s="1">
        <v>10</v>
      </c>
      <c r="F54" s="7">
        <v>0.69</v>
      </c>
      <c r="G54" s="4">
        <f>E54/$E$110</f>
        <v>1.3280212483399735E-2</v>
      </c>
      <c r="I54" s="3">
        <f t="shared" si="0"/>
        <v>9.1633466135458159E-3</v>
      </c>
      <c r="L54" s="1">
        <v>10</v>
      </c>
      <c r="M54" s="7">
        <f>F54</f>
        <v>0.69</v>
      </c>
      <c r="N54" s="4">
        <f>L54/$L$110</f>
        <v>1.6155088852988692E-2</v>
      </c>
      <c r="O54" s="5"/>
      <c r="P54" s="3">
        <f t="shared" si="2"/>
        <v>1.1147011308562197E-2</v>
      </c>
      <c r="R54" s="1">
        <v>10</v>
      </c>
      <c r="S54" s="7">
        <f>F54</f>
        <v>0.69</v>
      </c>
      <c r="T54" s="4">
        <f>R54/$E$110</f>
        <v>1.3280212483399735E-2</v>
      </c>
      <c r="V54" s="3">
        <f t="shared" si="1"/>
        <v>9.1633466135458159E-3</v>
      </c>
    </row>
    <row r="55" spans="1:25" x14ac:dyDescent="0.25">
      <c r="B55" s="21" t="s">
        <v>30</v>
      </c>
      <c r="C55" s="2">
        <v>0.8</v>
      </c>
      <c r="D55" s="2">
        <f>F55/C55</f>
        <v>0.91874999999999996</v>
      </c>
      <c r="E55" s="1">
        <v>2</v>
      </c>
      <c r="F55" s="7">
        <v>0.73499999999999999</v>
      </c>
      <c r="G55" s="4">
        <f>E55/$E$110</f>
        <v>2.6560424966799467E-3</v>
      </c>
      <c r="I55" s="3">
        <f t="shared" si="0"/>
        <v>1.9521912350597608E-3</v>
      </c>
      <c r="L55" s="1">
        <v>2</v>
      </c>
      <c r="M55" s="7">
        <f>F55</f>
        <v>0.73499999999999999</v>
      </c>
      <c r="N55" s="4">
        <f>L55/$L$110</f>
        <v>3.2310177705977385E-3</v>
      </c>
      <c r="O55" s="5"/>
      <c r="P55" s="3">
        <f t="shared" si="2"/>
        <v>2.3747980613893376E-3</v>
      </c>
      <c r="R55" s="1">
        <v>2</v>
      </c>
      <c r="S55" s="7">
        <f>F55</f>
        <v>0.73499999999999999</v>
      </c>
      <c r="T55" s="4">
        <f>R55/$E$110</f>
        <v>2.6560424966799467E-3</v>
      </c>
      <c r="V55" s="3">
        <f t="shared" si="1"/>
        <v>1.9521912350597608E-3</v>
      </c>
    </row>
    <row r="56" spans="1:25" x14ac:dyDescent="0.25">
      <c r="G56" s="4"/>
      <c r="I56" s="3"/>
      <c r="L56" s="1"/>
      <c r="M56" s="4"/>
      <c r="N56" s="4"/>
      <c r="O56" s="5"/>
      <c r="P56" s="3"/>
      <c r="R56" s="1"/>
      <c r="S56" s="4"/>
      <c r="T56" s="4"/>
      <c r="V56" s="3"/>
    </row>
    <row r="57" spans="1:25" x14ac:dyDescent="0.25">
      <c r="B57" t="s">
        <v>31</v>
      </c>
      <c r="C57" s="2">
        <v>0.65</v>
      </c>
      <c r="D57" s="2">
        <f>F57/C57</f>
        <v>0.92615384615384611</v>
      </c>
      <c r="E57" s="1">
        <v>53</v>
      </c>
      <c r="F57" s="8">
        <v>0.60199999999999998</v>
      </c>
      <c r="G57" s="4">
        <f>E57/$E$110</f>
        <v>7.0385126162018599E-2</v>
      </c>
      <c r="I57" s="3">
        <f t="shared" si="0"/>
        <v>4.2371845949535199E-2</v>
      </c>
      <c r="L57" s="1"/>
      <c r="M57" s="16"/>
      <c r="N57" s="4"/>
      <c r="O57" s="5"/>
      <c r="P57" s="3"/>
      <c r="R57" s="1">
        <v>53</v>
      </c>
      <c r="S57" s="18">
        <f>F57+10%</f>
        <v>0.70199999999999996</v>
      </c>
      <c r="T57" s="4">
        <f>R57/$E$110</f>
        <v>7.0385126162018599E-2</v>
      </c>
      <c r="V57" s="3">
        <f t="shared" si="1"/>
        <v>4.9410358565737056E-2</v>
      </c>
      <c r="X57" s="2">
        <v>0.1</v>
      </c>
      <c r="Y57" s="5">
        <f>S57/(S57-X57)-1</f>
        <v>0.16611295681063121</v>
      </c>
    </row>
    <row r="58" spans="1:25" x14ac:dyDescent="0.25">
      <c r="B58" t="s">
        <v>32</v>
      </c>
      <c r="C58" s="2">
        <v>0.75</v>
      </c>
      <c r="D58" s="2">
        <f t="shared" ref="D58:D59" si="7">F58/C58</f>
        <v>0.92666666666666664</v>
      </c>
      <c r="F58" s="7">
        <v>0.69499999999999995</v>
      </c>
      <c r="G58" s="4"/>
      <c r="I58" s="3">
        <f t="shared" si="0"/>
        <v>0</v>
      </c>
      <c r="L58" s="1"/>
      <c r="M58" s="7">
        <f>F58</f>
        <v>0.69499999999999995</v>
      </c>
      <c r="N58" s="4">
        <f>L58/$L$110</f>
        <v>0</v>
      </c>
      <c r="O58" s="5"/>
      <c r="P58" s="3">
        <f t="shared" si="2"/>
        <v>0</v>
      </c>
      <c r="R58" s="1"/>
      <c r="S58" s="7">
        <f>F58</f>
        <v>0.69499999999999995</v>
      </c>
      <c r="T58" s="4">
        <f>R58/$E$110</f>
        <v>0</v>
      </c>
      <c r="V58" s="3">
        <f t="shared" si="1"/>
        <v>0</v>
      </c>
    </row>
    <row r="59" spans="1:25" x14ac:dyDescent="0.25">
      <c r="B59" t="s">
        <v>33</v>
      </c>
      <c r="C59" s="2">
        <v>0.75</v>
      </c>
      <c r="D59" s="2">
        <f t="shared" si="7"/>
        <v>0.92666666666666664</v>
      </c>
      <c r="F59" s="7">
        <v>0.69499999999999995</v>
      </c>
      <c r="G59" s="4"/>
      <c r="I59" s="3">
        <f t="shared" si="0"/>
        <v>0</v>
      </c>
      <c r="L59" s="1"/>
      <c r="M59" s="7">
        <f>F59</f>
        <v>0.69499999999999995</v>
      </c>
      <c r="N59" s="4">
        <f>L59/$L$110</f>
        <v>0</v>
      </c>
      <c r="O59" s="5"/>
      <c r="P59" s="3">
        <f t="shared" si="2"/>
        <v>0</v>
      </c>
      <c r="R59" s="1"/>
      <c r="S59" s="7">
        <f>F59</f>
        <v>0.69499999999999995</v>
      </c>
      <c r="T59" s="4">
        <f>R59/$E$110</f>
        <v>0</v>
      </c>
      <c r="V59" s="3">
        <f t="shared" si="1"/>
        <v>0</v>
      </c>
    </row>
    <row r="60" spans="1:25" x14ac:dyDescent="0.25">
      <c r="G60" s="4"/>
      <c r="I60" s="3"/>
      <c r="L60" s="1"/>
      <c r="M60" s="4"/>
      <c r="N60" s="4"/>
      <c r="O60" s="5"/>
      <c r="P60" s="3"/>
      <c r="R60" s="1"/>
      <c r="S60" s="4"/>
      <c r="T60" s="4"/>
      <c r="V60" s="3"/>
    </row>
    <row r="61" spans="1:25" x14ac:dyDescent="0.25">
      <c r="B61" t="s">
        <v>34</v>
      </c>
      <c r="C61" s="2">
        <v>0.75</v>
      </c>
      <c r="D61" s="2">
        <f>F61/C61</f>
        <v>0.9</v>
      </c>
      <c r="E61" s="1">
        <v>5</v>
      </c>
      <c r="F61" s="7">
        <v>0.67500000000000004</v>
      </c>
      <c r="G61" s="4">
        <f>E61/$E$110</f>
        <v>6.6401062416998674E-3</v>
      </c>
      <c r="I61" s="3">
        <f t="shared" si="0"/>
        <v>4.4820717131474107E-3</v>
      </c>
      <c r="L61" s="1">
        <v>5</v>
      </c>
      <c r="M61" s="7">
        <f>F61</f>
        <v>0.67500000000000004</v>
      </c>
      <c r="N61" s="4">
        <f>L61/$L$110</f>
        <v>8.0775444264943458E-3</v>
      </c>
      <c r="O61" s="5"/>
      <c r="P61" s="3">
        <f t="shared" si="2"/>
        <v>5.4523424878836838E-3</v>
      </c>
      <c r="R61" s="1">
        <v>5</v>
      </c>
      <c r="S61" s="7">
        <f>F61</f>
        <v>0.67500000000000004</v>
      </c>
      <c r="T61" s="4">
        <f>R61/$E$110</f>
        <v>6.6401062416998674E-3</v>
      </c>
      <c r="V61" s="3">
        <f t="shared" si="1"/>
        <v>4.4820717131474107E-3</v>
      </c>
    </row>
    <row r="62" spans="1:25" x14ac:dyDescent="0.25">
      <c r="B62" t="s">
        <v>35</v>
      </c>
      <c r="C62" s="2">
        <v>0.75</v>
      </c>
      <c r="D62" s="2">
        <f>F62/C62</f>
        <v>0.9</v>
      </c>
      <c r="E62" s="1">
        <v>4</v>
      </c>
      <c r="F62" s="7">
        <v>0.67500000000000004</v>
      </c>
      <c r="G62" s="4">
        <f>E62/$E$110</f>
        <v>5.3120849933598934E-3</v>
      </c>
      <c r="I62" s="3">
        <f t="shared" si="0"/>
        <v>3.5856573705179283E-3</v>
      </c>
      <c r="L62" s="1">
        <v>4</v>
      </c>
      <c r="M62" s="7">
        <f>F62</f>
        <v>0.67500000000000004</v>
      </c>
      <c r="N62" s="4">
        <f>L62/$L$110</f>
        <v>6.462035541195477E-3</v>
      </c>
      <c r="O62" s="5"/>
      <c r="P62" s="3">
        <f t="shared" si="2"/>
        <v>4.3618739903069472E-3</v>
      </c>
      <c r="R62" s="1">
        <v>4</v>
      </c>
      <c r="S62" s="7">
        <f>F62</f>
        <v>0.67500000000000004</v>
      </c>
      <c r="T62" s="4">
        <f>R62/$E$110</f>
        <v>5.3120849933598934E-3</v>
      </c>
      <c r="V62" s="3">
        <f t="shared" si="1"/>
        <v>3.5856573705179283E-3</v>
      </c>
    </row>
    <row r="63" spans="1:25" x14ac:dyDescent="0.25">
      <c r="G63" s="4"/>
      <c r="I63" s="3"/>
      <c r="L63" s="1"/>
      <c r="M63" s="4"/>
      <c r="N63" s="4"/>
      <c r="O63" s="5"/>
      <c r="P63" s="3"/>
      <c r="R63" s="1"/>
      <c r="S63" s="4"/>
      <c r="T63" s="4"/>
      <c r="V63" s="3"/>
    </row>
    <row r="64" spans="1:25" x14ac:dyDescent="0.25">
      <c r="B64" s="21" t="s">
        <v>81</v>
      </c>
      <c r="C64" s="2">
        <v>0.7</v>
      </c>
      <c r="D64" s="2">
        <v>0.92</v>
      </c>
      <c r="E64" s="1">
        <v>29</v>
      </c>
      <c r="F64" s="7">
        <f>C64*D64</f>
        <v>0.64400000000000002</v>
      </c>
      <c r="G64" s="4">
        <f>E64/$E$110</f>
        <v>3.851261620185923E-2</v>
      </c>
      <c r="I64" s="3">
        <f t="shared" si="0"/>
        <v>2.4802124833997345E-2</v>
      </c>
      <c r="L64" s="1">
        <v>29</v>
      </c>
      <c r="M64" s="7">
        <f>F64</f>
        <v>0.64400000000000002</v>
      </c>
      <c r="N64" s="4">
        <f>L64/$L$110</f>
        <v>4.6849757673667204E-2</v>
      </c>
      <c r="O64" s="5"/>
      <c r="P64" s="3">
        <f t="shared" si="2"/>
        <v>3.0171243941841681E-2</v>
      </c>
      <c r="R64" s="1">
        <v>29</v>
      </c>
      <c r="S64" s="7">
        <f>F64</f>
        <v>0.64400000000000002</v>
      </c>
      <c r="T64" s="4">
        <f>R64/$E$110</f>
        <v>3.851261620185923E-2</v>
      </c>
      <c r="V64" s="3">
        <f t="shared" si="1"/>
        <v>2.4802124833997345E-2</v>
      </c>
    </row>
    <row r="65" spans="1:25" x14ac:dyDescent="0.25">
      <c r="B65" s="21" t="s">
        <v>37</v>
      </c>
      <c r="C65" s="2">
        <v>0.75</v>
      </c>
      <c r="D65" s="2">
        <v>0.92</v>
      </c>
      <c r="E65" s="1">
        <v>57</v>
      </c>
      <c r="F65" s="7">
        <f t="shared" ref="F65:F68" si="8">C65*D65</f>
        <v>0.69000000000000006</v>
      </c>
      <c r="G65" s="4">
        <f>E65/$E$110</f>
        <v>7.5697211155378488E-2</v>
      </c>
      <c r="I65" s="3">
        <f>F65*G65</f>
        <v>5.2231075697211159E-2</v>
      </c>
      <c r="L65" s="1">
        <v>57</v>
      </c>
      <c r="M65" s="7">
        <f t="shared" ref="M65:M68" si="9">F65</f>
        <v>0.69000000000000006</v>
      </c>
      <c r="N65" s="4">
        <f>L65/$L$110</f>
        <v>9.2084006462035545E-2</v>
      </c>
      <c r="O65" s="5"/>
      <c r="P65" s="3">
        <f>M65*N65</f>
        <v>6.3537964458804524E-2</v>
      </c>
      <c r="R65" s="1">
        <v>57</v>
      </c>
      <c r="S65" s="7">
        <f t="shared" ref="S65:S68" si="10">F65</f>
        <v>0.69000000000000006</v>
      </c>
      <c r="T65" s="4">
        <f>R65/$E$110</f>
        <v>7.5697211155378488E-2</v>
      </c>
      <c r="V65" s="3">
        <f>S65*T65</f>
        <v>5.2231075697211159E-2</v>
      </c>
    </row>
    <row r="66" spans="1:25" x14ac:dyDescent="0.25">
      <c r="B66" s="21" t="s">
        <v>36</v>
      </c>
      <c r="C66" s="2">
        <v>0.85</v>
      </c>
      <c r="D66" s="2">
        <v>0.92</v>
      </c>
      <c r="E66" s="1">
        <v>3</v>
      </c>
      <c r="F66" s="7">
        <f t="shared" si="8"/>
        <v>0.78200000000000003</v>
      </c>
      <c r="G66" s="4">
        <f>E66/$E$110</f>
        <v>3.9840637450199202E-3</v>
      </c>
      <c r="I66" s="3">
        <f t="shared" si="0"/>
        <v>3.1155378486055776E-3</v>
      </c>
      <c r="L66" s="1">
        <v>3</v>
      </c>
      <c r="M66" s="7">
        <f t="shared" si="9"/>
        <v>0.78200000000000003</v>
      </c>
      <c r="N66" s="4">
        <f>L66/$L$110</f>
        <v>4.8465266558966073E-3</v>
      </c>
      <c r="O66" s="5"/>
      <c r="P66" s="3">
        <f t="shared" si="2"/>
        <v>3.7899838449111469E-3</v>
      </c>
      <c r="R66" s="1">
        <v>3</v>
      </c>
      <c r="S66" s="7">
        <f t="shared" si="10"/>
        <v>0.78200000000000003</v>
      </c>
      <c r="T66" s="4">
        <f>R66/$E$110</f>
        <v>3.9840637450199202E-3</v>
      </c>
      <c r="V66" s="3">
        <f t="shared" si="1"/>
        <v>3.1155378486055776E-3</v>
      </c>
    </row>
    <row r="67" spans="1:25" x14ac:dyDescent="0.25">
      <c r="B67" s="21" t="s">
        <v>38</v>
      </c>
      <c r="C67" s="2">
        <v>0.7</v>
      </c>
      <c r="D67" s="2">
        <v>0.92</v>
      </c>
      <c r="E67" s="1">
        <v>1</v>
      </c>
      <c r="F67" s="7">
        <f t="shared" si="8"/>
        <v>0.64400000000000002</v>
      </c>
      <c r="G67" s="4">
        <f>E67/$E$110</f>
        <v>1.3280212483399733E-3</v>
      </c>
      <c r="I67" s="3">
        <f t="shared" si="0"/>
        <v>8.5524568393094283E-4</v>
      </c>
      <c r="L67" s="1">
        <v>1</v>
      </c>
      <c r="M67" s="7">
        <f t="shared" si="9"/>
        <v>0.64400000000000002</v>
      </c>
      <c r="N67" s="4">
        <f>L67/$L$110</f>
        <v>1.6155088852988692E-3</v>
      </c>
      <c r="O67" s="5"/>
      <c r="P67" s="3">
        <f t="shared" si="2"/>
        <v>1.0403877221324719E-3</v>
      </c>
      <c r="R67" s="1">
        <v>1</v>
      </c>
      <c r="S67" s="7">
        <f t="shared" si="10"/>
        <v>0.64400000000000002</v>
      </c>
      <c r="T67" s="4">
        <f>R67/$E$110</f>
        <v>1.3280212483399733E-3</v>
      </c>
      <c r="V67" s="3">
        <f t="shared" si="1"/>
        <v>8.5524568393094283E-4</v>
      </c>
    </row>
    <row r="68" spans="1:25" x14ac:dyDescent="0.25">
      <c r="B68" s="21" t="s">
        <v>39</v>
      </c>
      <c r="C68" s="2">
        <v>0.7</v>
      </c>
      <c r="D68" s="2">
        <v>0.92</v>
      </c>
      <c r="E68" s="1">
        <v>27</v>
      </c>
      <c r="F68" s="7">
        <f t="shared" si="8"/>
        <v>0.64400000000000002</v>
      </c>
      <c r="G68" s="4">
        <f>E68/$E$110</f>
        <v>3.5856573705179286E-2</v>
      </c>
      <c r="I68" s="3">
        <f t="shared" si="0"/>
        <v>2.309163346613546E-2</v>
      </c>
      <c r="L68" s="1">
        <v>27</v>
      </c>
      <c r="M68" s="7">
        <f t="shared" si="9"/>
        <v>0.64400000000000002</v>
      </c>
      <c r="N68" s="4">
        <f>L68/$L$110</f>
        <v>4.361873990306947E-2</v>
      </c>
      <c r="O68" s="5"/>
      <c r="P68" s="3">
        <f t="shared" si="2"/>
        <v>2.8090468497576741E-2</v>
      </c>
      <c r="R68" s="1">
        <v>27</v>
      </c>
      <c r="S68" s="7">
        <f t="shared" si="10"/>
        <v>0.64400000000000002</v>
      </c>
      <c r="T68" s="4">
        <f>R68/$E$110</f>
        <v>3.5856573705179286E-2</v>
      </c>
      <c r="V68" s="3">
        <f t="shared" si="1"/>
        <v>2.309163346613546E-2</v>
      </c>
    </row>
    <row r="69" spans="1:25" x14ac:dyDescent="0.25">
      <c r="G69" s="4"/>
      <c r="I69" s="3"/>
      <c r="L69" s="1"/>
      <c r="M69" s="4"/>
      <c r="N69" s="4"/>
      <c r="O69" s="4"/>
      <c r="P69" s="3"/>
      <c r="R69" s="1"/>
      <c r="S69" s="4"/>
      <c r="T69" s="4"/>
      <c r="V69" s="3"/>
    </row>
    <row r="70" spans="1:25" x14ac:dyDescent="0.25">
      <c r="A70" t="s">
        <v>40</v>
      </c>
      <c r="G70" s="4"/>
      <c r="I70" s="3"/>
      <c r="L70" s="1"/>
      <c r="M70" s="4"/>
      <c r="N70" s="4"/>
      <c r="P70" s="3"/>
      <c r="R70" s="1"/>
      <c r="S70" s="4"/>
      <c r="T70" s="4"/>
      <c r="V70" s="3"/>
    </row>
    <row r="71" spans="1:25" x14ac:dyDescent="0.25">
      <c r="B71" t="s">
        <v>46</v>
      </c>
      <c r="C71" s="2">
        <v>0.65</v>
      </c>
      <c r="D71" s="3">
        <f>D72</f>
        <v>0.8653333333333334</v>
      </c>
      <c r="F71" s="8">
        <v>0.56200000000000006</v>
      </c>
      <c r="G71" s="4"/>
      <c r="I71" s="3">
        <f t="shared" ref="I71:I107" si="11">F71*G71</f>
        <v>0</v>
      </c>
      <c r="L71" s="1"/>
      <c r="M71" s="4"/>
      <c r="N71" s="4"/>
      <c r="P71" s="3"/>
      <c r="R71" s="1"/>
      <c r="S71" s="4"/>
      <c r="T71" s="4"/>
      <c r="V71" s="3"/>
    </row>
    <row r="72" spans="1:25" x14ac:dyDescent="0.25">
      <c r="B72" t="s">
        <v>41</v>
      </c>
      <c r="C72" s="2">
        <v>0.75</v>
      </c>
      <c r="D72" s="3">
        <f>F72/C72</f>
        <v>0.8653333333333334</v>
      </c>
      <c r="E72" s="1">
        <v>9</v>
      </c>
      <c r="F72" s="7">
        <v>0.64900000000000002</v>
      </c>
      <c r="G72" s="4">
        <f>E72/$E$110</f>
        <v>1.1952191235059761E-2</v>
      </c>
      <c r="I72" s="3">
        <f t="shared" si="11"/>
        <v>7.7569721115537853E-3</v>
      </c>
      <c r="L72" s="1">
        <v>9</v>
      </c>
      <c r="M72" s="7">
        <f>F72</f>
        <v>0.64900000000000002</v>
      </c>
      <c r="N72" s="4">
        <f>L72/$L$110</f>
        <v>1.4539579967689823E-2</v>
      </c>
      <c r="P72" s="3">
        <f t="shared" ref="P72:P107" si="12">M72*N72</f>
        <v>9.436187399030696E-3</v>
      </c>
      <c r="R72" s="1">
        <v>9</v>
      </c>
      <c r="S72" s="7">
        <f>F72</f>
        <v>0.64900000000000002</v>
      </c>
      <c r="T72" s="4">
        <f>R72/$E$110</f>
        <v>1.1952191235059761E-2</v>
      </c>
      <c r="V72" s="3">
        <f t="shared" ref="V72:V107" si="13">S72*T72</f>
        <v>7.7569721115537853E-3</v>
      </c>
      <c r="X72" s="2">
        <v>0.1</v>
      </c>
      <c r="Y72" s="5">
        <f>S72/(S72-X72)-1</f>
        <v>0.18214936247723124</v>
      </c>
    </row>
    <row r="73" spans="1:25" x14ac:dyDescent="0.25">
      <c r="G73" s="4"/>
      <c r="I73" s="3"/>
      <c r="L73" s="1"/>
      <c r="M73" s="4"/>
      <c r="N73" s="4"/>
      <c r="P73" s="3"/>
      <c r="R73" s="1"/>
      <c r="S73" s="4"/>
      <c r="T73" s="4"/>
      <c r="V73" s="3"/>
    </row>
    <row r="74" spans="1:25" x14ac:dyDescent="0.25">
      <c r="A74" t="s">
        <v>42</v>
      </c>
      <c r="G74" s="4"/>
      <c r="I74" s="3"/>
      <c r="L74" s="1"/>
      <c r="M74" s="4"/>
      <c r="N74" s="4"/>
      <c r="P74" s="3"/>
      <c r="R74" s="1"/>
      <c r="S74" s="4"/>
      <c r="T74" s="4"/>
      <c r="V74" s="3"/>
    </row>
    <row r="75" spans="1:25" x14ac:dyDescent="0.25">
      <c r="B75" t="s">
        <v>43</v>
      </c>
      <c r="C75" s="1" t="s">
        <v>119</v>
      </c>
      <c r="E75" s="1">
        <v>2</v>
      </c>
      <c r="F75" s="7">
        <v>0.8</v>
      </c>
      <c r="G75" s="4">
        <f>E75/$E$110</f>
        <v>2.6560424966799467E-3</v>
      </c>
      <c r="I75" s="3">
        <f t="shared" si="11"/>
        <v>2.1248339973439574E-3</v>
      </c>
      <c r="L75" s="1">
        <v>2</v>
      </c>
      <c r="M75" s="7">
        <f>F75</f>
        <v>0.8</v>
      </c>
      <c r="N75" s="4">
        <f>L75/$L$110</f>
        <v>3.2310177705977385E-3</v>
      </c>
      <c r="P75" s="3">
        <f t="shared" si="12"/>
        <v>2.5848142164781908E-3</v>
      </c>
      <c r="R75" s="1">
        <v>2</v>
      </c>
      <c r="S75" s="7">
        <f>F75</f>
        <v>0.8</v>
      </c>
      <c r="T75" s="4">
        <f>R75/$E$110</f>
        <v>2.6560424966799467E-3</v>
      </c>
      <c r="V75" s="3">
        <f t="shared" si="13"/>
        <v>2.1248339973439574E-3</v>
      </c>
    </row>
    <row r="76" spans="1:25" x14ac:dyDescent="0.25">
      <c r="B76" t="s">
        <v>44</v>
      </c>
      <c r="C76" s="1" t="s">
        <v>119</v>
      </c>
      <c r="E76" s="1">
        <v>1</v>
      </c>
      <c r="F76" s="7">
        <v>0.8</v>
      </c>
      <c r="G76" s="4">
        <f>E76/$E$110</f>
        <v>1.3280212483399733E-3</v>
      </c>
      <c r="I76" s="3">
        <f t="shared" si="11"/>
        <v>1.0624169986719787E-3</v>
      </c>
      <c r="L76" s="1">
        <v>1</v>
      </c>
      <c r="M76" s="7">
        <f>F76</f>
        <v>0.8</v>
      </c>
      <c r="N76" s="4">
        <f>L76/$L$110</f>
        <v>1.6155088852988692E-3</v>
      </c>
      <c r="P76" s="3">
        <f t="shared" si="12"/>
        <v>1.2924071082390954E-3</v>
      </c>
      <c r="R76" s="1">
        <v>1</v>
      </c>
      <c r="S76" s="7">
        <f>F76</f>
        <v>0.8</v>
      </c>
      <c r="T76" s="4">
        <f>R76/$E$110</f>
        <v>1.3280212483399733E-3</v>
      </c>
      <c r="V76" s="3">
        <f t="shared" si="13"/>
        <v>1.0624169986719787E-3</v>
      </c>
    </row>
    <row r="77" spans="1:25" x14ac:dyDescent="0.25">
      <c r="G77" s="4"/>
      <c r="I77" s="3"/>
      <c r="L77" s="1"/>
      <c r="M77" s="4"/>
      <c r="N77" s="4"/>
      <c r="P77" s="3"/>
      <c r="R77" s="1"/>
      <c r="S77" s="4"/>
      <c r="T77" s="4"/>
      <c r="V77" s="3"/>
    </row>
    <row r="78" spans="1:25" x14ac:dyDescent="0.25">
      <c r="A78" t="s">
        <v>45</v>
      </c>
      <c r="G78" s="4"/>
      <c r="I78" s="3"/>
      <c r="L78" s="1"/>
      <c r="M78" s="4"/>
      <c r="N78" s="4"/>
      <c r="P78" s="3"/>
      <c r="R78" s="1"/>
      <c r="S78" s="4"/>
      <c r="T78" s="4"/>
      <c r="V78" s="3"/>
    </row>
    <row r="79" spans="1:25" x14ac:dyDescent="0.25">
      <c r="B79" t="s">
        <v>46</v>
      </c>
      <c r="C79" s="2">
        <v>0.65</v>
      </c>
      <c r="D79" s="2">
        <f>F79/C79</f>
        <v>0.8338461538461539</v>
      </c>
      <c r="E79" s="1">
        <v>4</v>
      </c>
      <c r="F79" s="8">
        <v>0.54200000000000004</v>
      </c>
      <c r="G79" s="4">
        <f>E79/$E$110</f>
        <v>5.3120849933598934E-3</v>
      </c>
      <c r="I79" s="3">
        <f t="shared" si="11"/>
        <v>2.8791500664010626E-3</v>
      </c>
      <c r="L79" s="1"/>
      <c r="M79" s="16"/>
      <c r="N79" s="4"/>
      <c r="P79" s="3"/>
      <c r="R79" s="1">
        <v>4</v>
      </c>
      <c r="S79" s="18">
        <f>F79+10%</f>
        <v>0.64200000000000002</v>
      </c>
      <c r="T79" s="4">
        <f>R79/$E$110</f>
        <v>5.3120849933598934E-3</v>
      </c>
      <c r="V79" s="3">
        <f t="shared" si="13"/>
        <v>3.4103585657370514E-3</v>
      </c>
      <c r="X79" s="2">
        <v>0.1</v>
      </c>
      <c r="Y79" s="5">
        <f>S79/(S79-X79)-1</f>
        <v>0.18450184501845013</v>
      </c>
    </row>
    <row r="80" spans="1:25" x14ac:dyDescent="0.25">
      <c r="B80" t="s">
        <v>48</v>
      </c>
      <c r="C80" s="2">
        <v>0.75</v>
      </c>
      <c r="D80" s="2">
        <f t="shared" ref="D80:D81" si="14">F80/C80</f>
        <v>0.83466666666666667</v>
      </c>
      <c r="E80" s="1">
        <v>5</v>
      </c>
      <c r="F80" s="8">
        <v>0.626</v>
      </c>
      <c r="G80" s="4">
        <f>E80/$E$110</f>
        <v>6.6401062416998674E-3</v>
      </c>
      <c r="I80" s="3">
        <f t="shared" si="11"/>
        <v>4.1567065073041167E-3</v>
      </c>
      <c r="L80" s="1"/>
      <c r="M80" s="16"/>
      <c r="N80" s="4"/>
      <c r="P80" s="3"/>
      <c r="R80" s="1">
        <v>5</v>
      </c>
      <c r="S80" s="18">
        <f>F80+10%</f>
        <v>0.72599999999999998</v>
      </c>
      <c r="T80" s="4">
        <f>R80/$E$110</f>
        <v>6.6401062416998674E-3</v>
      </c>
      <c r="V80" s="3">
        <f t="shared" si="13"/>
        <v>4.8207171314741037E-3</v>
      </c>
      <c r="X80" s="2">
        <v>0.1</v>
      </c>
      <c r="Y80" s="5">
        <f>S80/(S80-X80)-1</f>
        <v>0.15974440894568676</v>
      </c>
    </row>
    <row r="81" spans="1:25" x14ac:dyDescent="0.25">
      <c r="B81" t="s">
        <v>47</v>
      </c>
      <c r="C81" s="2">
        <v>0.8</v>
      </c>
      <c r="D81" s="2">
        <f t="shared" si="14"/>
        <v>0.83374999999999999</v>
      </c>
      <c r="E81" s="1">
        <v>1</v>
      </c>
      <c r="F81" s="8">
        <v>0.66700000000000004</v>
      </c>
      <c r="G81" s="4">
        <f>E81/$E$110</f>
        <v>1.3280212483399733E-3</v>
      </c>
      <c r="I81" s="3">
        <f t="shared" si="11"/>
        <v>8.857901726427623E-4</v>
      </c>
      <c r="L81" s="1"/>
      <c r="M81" s="16"/>
      <c r="N81" s="4"/>
      <c r="P81" s="3"/>
      <c r="R81" s="1">
        <v>1</v>
      </c>
      <c r="S81" s="18">
        <f>F81</f>
        <v>0.66700000000000004</v>
      </c>
      <c r="T81" s="4">
        <f>R81/$E$110</f>
        <v>1.3280212483399733E-3</v>
      </c>
      <c r="V81" s="3">
        <f t="shared" si="13"/>
        <v>8.857901726427623E-4</v>
      </c>
    </row>
    <row r="82" spans="1:25" x14ac:dyDescent="0.25">
      <c r="G82" s="4"/>
      <c r="I82" s="3"/>
      <c r="L82" s="1"/>
      <c r="M82" s="16"/>
      <c r="N82" s="4"/>
      <c r="P82" s="3"/>
      <c r="R82" s="1"/>
      <c r="S82" s="4"/>
      <c r="T82" s="4"/>
      <c r="V82" s="3"/>
    </row>
    <row r="83" spans="1:25" x14ac:dyDescent="0.25">
      <c r="A83" t="s">
        <v>49</v>
      </c>
      <c r="G83" s="4"/>
      <c r="I83" s="3"/>
      <c r="L83" s="1"/>
      <c r="M83" s="16"/>
      <c r="N83" s="4"/>
      <c r="P83" s="3"/>
      <c r="R83" s="1"/>
      <c r="S83" s="4"/>
      <c r="T83" s="4"/>
      <c r="V83" s="3"/>
    </row>
    <row r="84" spans="1:25" x14ac:dyDescent="0.25">
      <c r="B84" t="s">
        <v>51</v>
      </c>
      <c r="C84" s="2">
        <v>0.65</v>
      </c>
      <c r="D84" s="2">
        <f>F84/C84</f>
        <v>0.8338461538461539</v>
      </c>
      <c r="E84" s="1">
        <v>1</v>
      </c>
      <c r="F84" s="8">
        <v>0.54200000000000004</v>
      </c>
      <c r="G84" s="4">
        <f>E84/$E$110</f>
        <v>1.3280212483399733E-3</v>
      </c>
      <c r="I84" s="3">
        <f>F84*G84</f>
        <v>7.1978751660026566E-4</v>
      </c>
      <c r="L84" s="1"/>
      <c r="M84" s="16"/>
      <c r="N84" s="4"/>
      <c r="P84" s="3"/>
      <c r="R84" s="1">
        <v>1</v>
      </c>
      <c r="S84" s="18">
        <f>F84+10%</f>
        <v>0.64200000000000002</v>
      </c>
      <c r="T84" s="4">
        <f>R84/$E$110</f>
        <v>1.3280212483399733E-3</v>
      </c>
      <c r="V84" s="3">
        <f>S84*T84</f>
        <v>8.5258964143426286E-4</v>
      </c>
      <c r="X84" s="2">
        <v>0.1</v>
      </c>
      <c r="Y84" s="5">
        <f>S84/(S84-X84)-1</f>
        <v>0.18450184501845013</v>
      </c>
    </row>
    <row r="85" spans="1:25" x14ac:dyDescent="0.25">
      <c r="B85" t="s">
        <v>50</v>
      </c>
      <c r="C85" s="2">
        <v>0.75</v>
      </c>
      <c r="D85" s="2">
        <f t="shared" ref="D85:D86" si="15">F85/C85</f>
        <v>0.83466666666666667</v>
      </c>
      <c r="E85" s="1">
        <v>15</v>
      </c>
      <c r="F85" s="8">
        <v>0.626</v>
      </c>
      <c r="G85" s="4">
        <f>E85/$E$110</f>
        <v>1.9920318725099601E-2</v>
      </c>
      <c r="I85" s="3">
        <f t="shared" si="11"/>
        <v>1.247011952191235E-2</v>
      </c>
      <c r="L85" s="1"/>
      <c r="M85" s="16"/>
      <c r="N85" s="4"/>
      <c r="P85" s="3"/>
      <c r="R85" s="1">
        <v>15</v>
      </c>
      <c r="S85" s="18">
        <f>F85+5%</f>
        <v>0.67600000000000005</v>
      </c>
      <c r="T85" s="4">
        <f>R85/$E$110</f>
        <v>1.9920318725099601E-2</v>
      </c>
      <c r="V85" s="3">
        <f t="shared" si="13"/>
        <v>1.3466135458167331E-2</v>
      </c>
      <c r="X85" s="2">
        <v>0.1</v>
      </c>
      <c r="Y85" s="5">
        <f>S85/(S85-X85)-1</f>
        <v>0.17361111111111116</v>
      </c>
    </row>
    <row r="86" spans="1:25" x14ac:dyDescent="0.25">
      <c r="B86" t="s">
        <v>52</v>
      </c>
      <c r="C86" s="2">
        <v>0.8</v>
      </c>
      <c r="D86" s="2">
        <f t="shared" si="15"/>
        <v>0.83374999999999999</v>
      </c>
      <c r="E86" s="1">
        <v>4</v>
      </c>
      <c r="F86" s="7">
        <v>0.66700000000000004</v>
      </c>
      <c r="G86" s="4">
        <f>E86/$E$110</f>
        <v>5.3120849933598934E-3</v>
      </c>
      <c r="I86" s="3">
        <f t="shared" si="11"/>
        <v>3.5431606905710492E-3</v>
      </c>
      <c r="L86" s="1">
        <v>4</v>
      </c>
      <c r="M86" s="7">
        <f>F86</f>
        <v>0.66700000000000004</v>
      </c>
      <c r="N86" s="4">
        <f>L86/$L$110</f>
        <v>6.462035541195477E-3</v>
      </c>
      <c r="P86" s="3">
        <f t="shared" si="12"/>
        <v>4.3101777059773834E-3</v>
      </c>
      <c r="R86" s="1">
        <v>4</v>
      </c>
      <c r="S86" s="7">
        <f>F86</f>
        <v>0.66700000000000004</v>
      </c>
      <c r="T86" s="4">
        <f>R86/$E$110</f>
        <v>5.3120849933598934E-3</v>
      </c>
      <c r="V86" s="3">
        <f t="shared" si="13"/>
        <v>3.5431606905710492E-3</v>
      </c>
    </row>
    <row r="87" spans="1:25" x14ac:dyDescent="0.25">
      <c r="G87" s="4"/>
      <c r="I87" s="3"/>
      <c r="L87" s="1"/>
      <c r="M87" s="4"/>
      <c r="N87" s="4"/>
      <c r="P87" s="3"/>
      <c r="R87" s="1"/>
      <c r="S87" s="4"/>
      <c r="T87" s="4"/>
      <c r="V87" s="3"/>
    </row>
    <row r="88" spans="1:25" x14ac:dyDescent="0.25">
      <c r="A88" t="s">
        <v>53</v>
      </c>
      <c r="G88" s="4"/>
      <c r="I88" s="3"/>
      <c r="L88" s="1"/>
      <c r="M88" s="4"/>
      <c r="N88" s="4"/>
      <c r="P88" s="3"/>
      <c r="R88" s="1"/>
      <c r="S88" s="4"/>
      <c r="T88" s="4"/>
      <c r="V88" s="3"/>
    </row>
    <row r="89" spans="1:25" x14ac:dyDescent="0.25">
      <c r="B89" t="s">
        <v>54</v>
      </c>
      <c r="C89" s="1" t="s">
        <v>116</v>
      </c>
      <c r="D89" s="1" t="s">
        <v>116</v>
      </c>
      <c r="E89" s="1">
        <v>6</v>
      </c>
      <c r="F89" s="7">
        <v>0.74</v>
      </c>
      <c r="G89" s="4">
        <f>E89/$E$110</f>
        <v>7.9681274900398405E-3</v>
      </c>
      <c r="I89" s="3">
        <f t="shared" si="11"/>
        <v>5.8964143426294821E-3</v>
      </c>
      <c r="L89" s="1">
        <v>6</v>
      </c>
      <c r="M89" s="7">
        <f>F89</f>
        <v>0.74</v>
      </c>
      <c r="N89" s="4">
        <f>L89/$L$110</f>
        <v>9.6930533117932146E-3</v>
      </c>
      <c r="P89" s="3">
        <f t="shared" si="12"/>
        <v>7.1728594507269785E-3</v>
      </c>
      <c r="R89" s="1">
        <v>6</v>
      </c>
      <c r="S89" s="7">
        <f>F89</f>
        <v>0.74</v>
      </c>
      <c r="T89" s="4">
        <f>R89/$E$110</f>
        <v>7.9681274900398405E-3</v>
      </c>
      <c r="V89" s="3">
        <f t="shared" si="13"/>
        <v>5.8964143426294821E-3</v>
      </c>
    </row>
    <row r="90" spans="1:25" x14ac:dyDescent="0.25">
      <c r="G90" s="4"/>
      <c r="I90" s="3"/>
      <c r="L90" s="1"/>
      <c r="M90" s="4"/>
      <c r="N90" s="4"/>
      <c r="P90" s="3"/>
      <c r="R90" s="1"/>
      <c r="S90" s="4"/>
      <c r="T90" s="4"/>
      <c r="V90" s="3"/>
    </row>
    <row r="91" spans="1:25" x14ac:dyDescent="0.25">
      <c r="A91" t="s">
        <v>55</v>
      </c>
      <c r="G91" s="4"/>
      <c r="I91" s="3"/>
      <c r="L91" s="1"/>
      <c r="M91" s="4"/>
      <c r="N91" s="4"/>
      <c r="P91" s="3"/>
      <c r="R91" s="1"/>
      <c r="S91" s="4"/>
      <c r="T91" s="4"/>
      <c r="V91" s="3"/>
    </row>
    <row r="92" spans="1:25" x14ac:dyDescent="0.25">
      <c r="B92" t="s">
        <v>56</v>
      </c>
      <c r="C92" s="2">
        <v>0.7</v>
      </c>
      <c r="D92" s="2">
        <f>F92/C92</f>
        <v>0.8928571428571429</v>
      </c>
      <c r="E92" s="1">
        <v>11</v>
      </c>
      <c r="F92" s="7">
        <v>0.625</v>
      </c>
      <c r="G92" s="4">
        <f>E92/$E$110</f>
        <v>1.4608233731739707E-2</v>
      </c>
      <c r="I92" s="3">
        <f t="shared" si="11"/>
        <v>9.1301460823373162E-3</v>
      </c>
      <c r="L92" s="1">
        <v>11</v>
      </c>
      <c r="M92" s="7">
        <f>F92</f>
        <v>0.625</v>
      </c>
      <c r="N92" s="4">
        <f>L92/$L$110</f>
        <v>1.7770597738287562E-2</v>
      </c>
      <c r="P92" s="3">
        <f t="shared" si="12"/>
        <v>1.1106623586429727E-2</v>
      </c>
      <c r="R92" s="1">
        <v>11</v>
      </c>
      <c r="S92" s="7">
        <f>F92</f>
        <v>0.625</v>
      </c>
      <c r="T92" s="4">
        <f>R92/$E$110</f>
        <v>1.4608233731739707E-2</v>
      </c>
      <c r="V92" s="3">
        <f t="shared" si="13"/>
        <v>9.1301460823373162E-3</v>
      </c>
    </row>
    <row r="93" spans="1:25" x14ac:dyDescent="0.25">
      <c r="G93" s="4"/>
      <c r="I93" s="3"/>
      <c r="L93" s="1"/>
      <c r="M93" s="4"/>
      <c r="N93" s="4"/>
      <c r="P93" s="3"/>
      <c r="R93" s="1"/>
      <c r="S93" s="4"/>
      <c r="T93" s="4"/>
      <c r="V93" s="3"/>
    </row>
    <row r="94" spans="1:25" x14ac:dyDescent="0.25">
      <c r="B94" t="s">
        <v>58</v>
      </c>
      <c r="C94" s="2">
        <v>0.7</v>
      </c>
      <c r="D94" s="2">
        <f>F94/C94</f>
        <v>0.88571428571428579</v>
      </c>
      <c r="E94" s="1">
        <v>21</v>
      </c>
      <c r="F94" s="7">
        <v>0.62</v>
      </c>
      <c r="G94" s="4">
        <f>E94/$E$110</f>
        <v>2.7888446215139442E-2</v>
      </c>
      <c r="I94" s="3">
        <f t="shared" si="11"/>
        <v>1.7290836653386453E-2</v>
      </c>
      <c r="L94" s="1">
        <v>21</v>
      </c>
      <c r="M94" s="7">
        <f t="shared" ref="M94:M96" si="16">F94</f>
        <v>0.62</v>
      </c>
      <c r="N94" s="4">
        <f>L94/$L$110</f>
        <v>3.3925686591276254E-2</v>
      </c>
      <c r="P94" s="3">
        <f t="shared" si="12"/>
        <v>2.1033925686591279E-2</v>
      </c>
      <c r="R94" s="1">
        <v>21</v>
      </c>
      <c r="S94" s="7">
        <f>F94</f>
        <v>0.62</v>
      </c>
      <c r="T94" s="4">
        <f>R94/$E$110</f>
        <v>2.7888446215139442E-2</v>
      </c>
      <c r="V94" s="3">
        <f t="shared" si="13"/>
        <v>1.7290836653386453E-2</v>
      </c>
    </row>
    <row r="95" spans="1:25" x14ac:dyDescent="0.25">
      <c r="B95" t="s">
        <v>57</v>
      </c>
      <c r="C95" s="2">
        <v>0.7</v>
      </c>
      <c r="D95" s="2">
        <f t="shared" ref="D95:D97" si="17">F95/C95</f>
        <v>0.88571428571428579</v>
      </c>
      <c r="E95" s="1">
        <v>164</v>
      </c>
      <c r="F95" s="7">
        <v>0.62</v>
      </c>
      <c r="G95" s="4">
        <f>E95/$E$110</f>
        <v>0.21779548472775564</v>
      </c>
      <c r="I95" s="3">
        <f t="shared" si="11"/>
        <v>0.13503320053120849</v>
      </c>
      <c r="L95" s="1">
        <v>164</v>
      </c>
      <c r="M95" s="7">
        <f t="shared" si="16"/>
        <v>0.62</v>
      </c>
      <c r="N95" s="4">
        <f>L95/$L$110</f>
        <v>0.26494345718901452</v>
      </c>
      <c r="P95" s="3">
        <f t="shared" si="12"/>
        <v>0.16426494345718901</v>
      </c>
      <c r="R95" s="1">
        <v>164</v>
      </c>
      <c r="S95" s="7">
        <f t="shared" ref="S95:S97" si="18">F95</f>
        <v>0.62</v>
      </c>
      <c r="T95" s="4">
        <f>R95/$E$110</f>
        <v>0.21779548472775564</v>
      </c>
      <c r="V95" s="3">
        <f t="shared" si="13"/>
        <v>0.13503320053120849</v>
      </c>
    </row>
    <row r="96" spans="1:25" x14ac:dyDescent="0.25">
      <c r="B96" t="s">
        <v>59</v>
      </c>
      <c r="C96" s="2">
        <v>0.7</v>
      </c>
      <c r="D96" s="2">
        <f t="shared" si="17"/>
        <v>0.88571428571428579</v>
      </c>
      <c r="E96" s="1">
        <v>31</v>
      </c>
      <c r="F96" s="7">
        <v>0.62</v>
      </c>
      <c r="G96" s="4">
        <f>E96/$E$110</f>
        <v>4.1168658698539175E-2</v>
      </c>
      <c r="I96" s="3">
        <f t="shared" si="11"/>
        <v>2.5524568393094287E-2</v>
      </c>
      <c r="L96" s="1">
        <v>31</v>
      </c>
      <c r="M96" s="7">
        <f t="shared" si="16"/>
        <v>0.62</v>
      </c>
      <c r="N96" s="4">
        <f>L96/$L$110</f>
        <v>5.0080775444264945E-2</v>
      </c>
      <c r="P96" s="3">
        <f t="shared" si="12"/>
        <v>3.1050080775444265E-2</v>
      </c>
      <c r="R96" s="1">
        <v>31</v>
      </c>
      <c r="S96" s="7">
        <f t="shared" si="18"/>
        <v>0.62</v>
      </c>
      <c r="T96" s="4">
        <f>R96/$E$110</f>
        <v>4.1168658698539175E-2</v>
      </c>
      <c r="V96" s="3">
        <f t="shared" si="13"/>
        <v>2.5524568393094287E-2</v>
      </c>
    </row>
    <row r="97" spans="1:25" x14ac:dyDescent="0.25">
      <c r="B97" t="s">
        <v>60</v>
      </c>
      <c r="C97" s="2">
        <v>0.75</v>
      </c>
      <c r="D97" s="2">
        <f t="shared" si="17"/>
        <v>0.88533333333333342</v>
      </c>
      <c r="E97" s="1">
        <v>8</v>
      </c>
      <c r="F97" s="7">
        <v>0.66400000000000003</v>
      </c>
      <c r="G97" s="4">
        <f>E97/$E$110</f>
        <v>1.0624169986719787E-2</v>
      </c>
      <c r="I97" s="3">
        <f t="shared" si="11"/>
        <v>7.0544488711819387E-3</v>
      </c>
      <c r="L97" s="1">
        <v>8</v>
      </c>
      <c r="M97" s="7">
        <f>F97</f>
        <v>0.66400000000000003</v>
      </c>
      <c r="N97" s="4">
        <f>L97/$L$110</f>
        <v>1.2924071082390954E-2</v>
      </c>
      <c r="P97" s="3">
        <f t="shared" si="12"/>
        <v>8.581583198707594E-3</v>
      </c>
      <c r="R97" s="1">
        <v>8</v>
      </c>
      <c r="S97" s="7">
        <f t="shared" si="18"/>
        <v>0.66400000000000003</v>
      </c>
      <c r="T97" s="4">
        <f>R97/$E$110</f>
        <v>1.0624169986719787E-2</v>
      </c>
      <c r="V97" s="3">
        <f t="shared" si="13"/>
        <v>7.0544488711819387E-3</v>
      </c>
    </row>
    <row r="98" spans="1:25" x14ac:dyDescent="0.25">
      <c r="G98" s="4"/>
      <c r="I98" s="3"/>
      <c r="L98" s="1"/>
      <c r="M98" s="4"/>
      <c r="N98" s="4"/>
      <c r="P98" s="3"/>
      <c r="R98" s="1"/>
      <c r="S98" s="4"/>
      <c r="T98" s="4"/>
      <c r="V98" s="3"/>
    </row>
    <row r="99" spans="1:25" x14ac:dyDescent="0.25">
      <c r="A99" t="s">
        <v>61</v>
      </c>
      <c r="G99" s="4"/>
      <c r="I99" s="3"/>
      <c r="L99" s="1"/>
      <c r="M99" s="4"/>
      <c r="N99" s="4"/>
      <c r="P99" s="3"/>
      <c r="R99" s="1"/>
      <c r="S99" s="4"/>
      <c r="T99" s="4"/>
      <c r="V99" s="3"/>
    </row>
    <row r="100" spans="1:25" x14ac:dyDescent="0.25">
      <c r="B100" t="s">
        <v>62</v>
      </c>
      <c r="C100" s="2">
        <v>0.7</v>
      </c>
      <c r="D100" s="2">
        <f t="shared" ref="D100:D102" si="19">F100/C100</f>
        <v>0.88</v>
      </c>
      <c r="E100" s="1">
        <v>2</v>
      </c>
      <c r="F100" s="10">
        <v>0.61599999999999999</v>
      </c>
      <c r="G100" s="4">
        <f>E100/$E$110</f>
        <v>2.6560424966799467E-3</v>
      </c>
      <c r="I100" s="3">
        <f t="shared" si="11"/>
        <v>1.6361221779548471E-3</v>
      </c>
      <c r="L100" s="1">
        <v>2</v>
      </c>
      <c r="M100" s="10">
        <f>F100</f>
        <v>0.61599999999999999</v>
      </c>
      <c r="N100" s="4">
        <f>L100/$L$110</f>
        <v>3.2310177705977385E-3</v>
      </c>
      <c r="P100" s="3">
        <f t="shared" si="12"/>
        <v>1.9903069466882068E-3</v>
      </c>
      <c r="R100" s="1">
        <v>2</v>
      </c>
      <c r="S100" s="18">
        <f>F100+5%</f>
        <v>0.66600000000000004</v>
      </c>
      <c r="T100" s="4">
        <f>R100/$E$110</f>
        <v>2.6560424966799467E-3</v>
      </c>
      <c r="V100" s="3">
        <f>S100*T100</f>
        <v>1.7689243027888446E-3</v>
      </c>
      <c r="X100" s="2">
        <v>0.1</v>
      </c>
      <c r="Y100" s="5">
        <f>S100/(S100-X100)-1</f>
        <v>0.1766784452296819</v>
      </c>
    </row>
    <row r="101" spans="1:25" x14ac:dyDescent="0.25">
      <c r="B101" t="s">
        <v>64</v>
      </c>
      <c r="C101" s="2">
        <v>0.8</v>
      </c>
      <c r="D101" s="2">
        <f t="shared" si="19"/>
        <v>0.87999999999999989</v>
      </c>
      <c r="E101" s="1">
        <v>5</v>
      </c>
      <c r="F101" s="7">
        <v>0.70399999999999996</v>
      </c>
      <c r="G101" s="4">
        <f>E101/$E$110</f>
        <v>6.6401062416998674E-3</v>
      </c>
      <c r="I101" s="3">
        <f t="shared" si="11"/>
        <v>4.6746347941567061E-3</v>
      </c>
      <c r="L101" s="1">
        <v>5</v>
      </c>
      <c r="M101" s="7">
        <f>F101</f>
        <v>0.70399999999999996</v>
      </c>
      <c r="N101" s="4">
        <f>L101/$L$110</f>
        <v>8.0775444264943458E-3</v>
      </c>
      <c r="P101" s="3">
        <f t="shared" si="12"/>
        <v>5.686591276252019E-3</v>
      </c>
      <c r="R101" s="1">
        <v>5</v>
      </c>
      <c r="S101" s="7">
        <f>F101</f>
        <v>0.70399999999999996</v>
      </c>
      <c r="T101" s="4">
        <f>R101/$E$110</f>
        <v>6.6401062416998674E-3</v>
      </c>
      <c r="V101" s="3">
        <f t="shared" si="13"/>
        <v>4.6746347941567061E-3</v>
      </c>
    </row>
    <row r="102" spans="1:25" x14ac:dyDescent="0.25">
      <c r="B102" t="s">
        <v>63</v>
      </c>
      <c r="C102" s="2">
        <v>0.8</v>
      </c>
      <c r="D102" s="2">
        <f t="shared" si="19"/>
        <v>0.87999999999999989</v>
      </c>
      <c r="E102" s="1">
        <v>1</v>
      </c>
      <c r="F102" s="7">
        <v>0.70399999999999996</v>
      </c>
      <c r="G102" s="4">
        <f>E102/$E$110</f>
        <v>1.3280212483399733E-3</v>
      </c>
      <c r="I102" s="3">
        <f t="shared" si="11"/>
        <v>9.3492695883134113E-4</v>
      </c>
      <c r="L102" s="1">
        <v>1</v>
      </c>
      <c r="M102" s="7">
        <f>F102</f>
        <v>0.70399999999999996</v>
      </c>
      <c r="N102" s="4">
        <f>L102/$L$110</f>
        <v>1.6155088852988692E-3</v>
      </c>
      <c r="P102" s="3">
        <f t="shared" si="12"/>
        <v>1.1373182552504039E-3</v>
      </c>
      <c r="R102" s="1">
        <v>1</v>
      </c>
      <c r="S102" s="7">
        <f>F102</f>
        <v>0.70399999999999996</v>
      </c>
      <c r="T102" s="4">
        <f>R102/$E$110</f>
        <v>1.3280212483399733E-3</v>
      </c>
      <c r="V102" s="3">
        <f t="shared" si="13"/>
        <v>9.3492695883134113E-4</v>
      </c>
    </row>
    <row r="103" spans="1:25" x14ac:dyDescent="0.25">
      <c r="G103" s="4"/>
      <c r="I103" s="3"/>
      <c r="L103" s="1"/>
      <c r="M103" s="4"/>
      <c r="N103" s="4"/>
      <c r="P103" s="3"/>
      <c r="R103" s="1"/>
      <c r="S103" s="4"/>
      <c r="T103" s="4"/>
      <c r="V103" s="3"/>
    </row>
    <row r="104" spans="1:25" x14ac:dyDescent="0.25">
      <c r="A104" t="s">
        <v>65</v>
      </c>
      <c r="G104" s="4"/>
      <c r="I104" s="3"/>
      <c r="L104" s="1"/>
      <c r="M104" s="4"/>
      <c r="N104" s="4"/>
      <c r="P104" s="3"/>
      <c r="R104" s="1"/>
      <c r="S104" s="4"/>
      <c r="T104" s="4"/>
      <c r="V104" s="3"/>
    </row>
    <row r="105" spans="1:25" x14ac:dyDescent="0.25">
      <c r="B105" t="s">
        <v>66</v>
      </c>
      <c r="C105" s="1" t="s">
        <v>119</v>
      </c>
      <c r="E105" s="1">
        <v>13</v>
      </c>
      <c r="F105" s="7">
        <v>0.77</v>
      </c>
      <c r="G105" s="4">
        <f>E105/$E$110</f>
        <v>1.7264276228419653E-2</v>
      </c>
      <c r="I105" s="3">
        <f t="shared" si="11"/>
        <v>1.3293492695883133E-2</v>
      </c>
      <c r="L105" s="1">
        <v>13</v>
      </c>
      <c r="M105" s="7">
        <f>F105</f>
        <v>0.77</v>
      </c>
      <c r="N105" s="4">
        <f>L105/$L$110</f>
        <v>2.10016155088853E-2</v>
      </c>
      <c r="P105" s="3">
        <f t="shared" si="12"/>
        <v>1.6171243941841683E-2</v>
      </c>
      <c r="R105" s="1">
        <v>13</v>
      </c>
      <c r="S105" s="7">
        <f>F105</f>
        <v>0.77</v>
      </c>
      <c r="T105" s="4">
        <f>R105/$E$110</f>
        <v>1.7264276228419653E-2</v>
      </c>
      <c r="V105" s="3">
        <f t="shared" si="13"/>
        <v>1.3293492695883133E-2</v>
      </c>
    </row>
    <row r="106" spans="1:25" x14ac:dyDescent="0.25">
      <c r="B106" t="s">
        <v>67</v>
      </c>
      <c r="C106" s="1" t="s">
        <v>119</v>
      </c>
      <c r="E106" s="1">
        <v>2</v>
      </c>
      <c r="F106" s="7">
        <v>0.77</v>
      </c>
      <c r="G106" s="4">
        <f>E106/$E$110</f>
        <v>2.6560424966799467E-3</v>
      </c>
      <c r="I106" s="3">
        <f t="shared" si="11"/>
        <v>2.0451527224435591E-3</v>
      </c>
      <c r="L106" s="1">
        <v>2</v>
      </c>
      <c r="M106" s="7">
        <f t="shared" ref="M106:M107" si="20">F106</f>
        <v>0.77</v>
      </c>
      <c r="N106" s="4">
        <f>L106/$L$110</f>
        <v>3.2310177705977385E-3</v>
      </c>
      <c r="P106" s="3">
        <f t="shared" si="12"/>
        <v>2.4878836833602588E-3</v>
      </c>
      <c r="R106" s="1">
        <v>2</v>
      </c>
      <c r="S106" s="7">
        <f>F106</f>
        <v>0.77</v>
      </c>
      <c r="T106" s="4">
        <f>R106/$E$110</f>
        <v>2.6560424966799467E-3</v>
      </c>
      <c r="V106" s="3">
        <f>S106*T106</f>
        <v>2.0451527224435591E-3</v>
      </c>
    </row>
    <row r="107" spans="1:25" x14ac:dyDescent="0.25">
      <c r="B107" t="s">
        <v>68</v>
      </c>
      <c r="C107" s="1" t="s">
        <v>119</v>
      </c>
      <c r="E107" s="1">
        <v>8</v>
      </c>
      <c r="F107" s="7">
        <v>0.77</v>
      </c>
      <c r="G107" s="4">
        <f>E107/$E$110</f>
        <v>1.0624169986719787E-2</v>
      </c>
      <c r="I107" s="3">
        <f t="shared" si="11"/>
        <v>8.1806108897742365E-3</v>
      </c>
      <c r="L107" s="1">
        <v>8</v>
      </c>
      <c r="M107" s="7">
        <f t="shared" si="20"/>
        <v>0.77</v>
      </c>
      <c r="N107" s="4">
        <f>L107/$L$110</f>
        <v>1.2924071082390954E-2</v>
      </c>
      <c r="P107" s="3">
        <f t="shared" si="12"/>
        <v>9.9515347334410351E-3</v>
      </c>
      <c r="R107" s="1">
        <v>8</v>
      </c>
      <c r="S107" s="7">
        <f>F107</f>
        <v>0.77</v>
      </c>
      <c r="T107" s="4">
        <f>R107/$E$110</f>
        <v>1.0624169986719787E-2</v>
      </c>
      <c r="V107" s="3">
        <f t="shared" si="13"/>
        <v>8.1806108897742365E-3</v>
      </c>
    </row>
    <row r="108" spans="1:25" x14ac:dyDescent="0.25">
      <c r="R108" s="1"/>
      <c r="S108" s="4"/>
      <c r="T108" s="1"/>
      <c r="V108" s="1"/>
    </row>
    <row r="109" spans="1:25" x14ac:dyDescent="0.25">
      <c r="J109" s="33">
        <v>2025</v>
      </c>
      <c r="R109" s="1"/>
      <c r="S109" s="4"/>
      <c r="T109" s="1"/>
      <c r="V109" s="1"/>
    </row>
    <row r="110" spans="1:25" x14ac:dyDescent="0.25">
      <c r="E110" s="1">
        <f>SUM(E3:E109)</f>
        <v>753</v>
      </c>
      <c r="G110" s="5">
        <f>SUM(G3:G109)</f>
        <v>0.99999999999999967</v>
      </c>
      <c r="I110" s="4">
        <f>SUM(I3:I109)</f>
        <v>0.63458618857901727</v>
      </c>
      <c r="J110" s="34">
        <v>0.59699999999999998</v>
      </c>
      <c r="L110" s="1">
        <f>SUM(L3:L109)</f>
        <v>619</v>
      </c>
      <c r="M110" s="4"/>
      <c r="N110" s="5">
        <f>SUM(N3:N109)</f>
        <v>1.0000000000000002</v>
      </c>
      <c r="P110" s="14">
        <f>SUM(P3:P109)</f>
        <v>0.64776898222940238</v>
      </c>
      <c r="R110" s="1">
        <f>SUM(R3:R109)</f>
        <v>753</v>
      </c>
      <c r="S110" s="4"/>
      <c r="T110" s="5">
        <f>SUM(T3:T109)</f>
        <v>0.99999999999999967</v>
      </c>
      <c r="V110" s="14">
        <f>SUM(V3:V109)</f>
        <v>0.65477211155378479</v>
      </c>
    </row>
    <row r="112" spans="1:25" x14ac:dyDescent="0.25">
      <c r="I112" t="s">
        <v>77</v>
      </c>
      <c r="J112" s="15">
        <f>I110-J110</f>
        <v>3.7586188579017299E-2</v>
      </c>
      <c r="L112" s="5">
        <f>(E110-L110)/E110</f>
        <v>0.17795484727755645</v>
      </c>
      <c r="M112" t="s">
        <v>117</v>
      </c>
      <c r="O112" t="s">
        <v>77</v>
      </c>
      <c r="P112" s="15">
        <f>P110-I110</f>
        <v>1.3182793650385105E-2</v>
      </c>
      <c r="U112" t="s">
        <v>75</v>
      </c>
      <c r="V112" s="15">
        <f>V110-P110</f>
        <v>7.0031293243824067E-3</v>
      </c>
    </row>
    <row r="113" spans="9:22" x14ac:dyDescent="0.25">
      <c r="I113" t="s">
        <v>78</v>
      </c>
      <c r="J113" s="20">
        <f>J112/J110</f>
        <v>6.2958439830849755E-2</v>
      </c>
      <c r="O113" t="s">
        <v>78</v>
      </c>
      <c r="P113" s="20">
        <f>P112/I110</f>
        <v>2.0773842683063079E-2</v>
      </c>
      <c r="U113" t="s">
        <v>76</v>
      </c>
      <c r="V113" s="20">
        <f>V112/P110*100%</f>
        <v>1.0811152612278527E-2</v>
      </c>
    </row>
    <row r="115" spans="9:22" x14ac:dyDescent="0.25">
      <c r="I115" s="36"/>
      <c r="J115" s="35"/>
    </row>
    <row r="116" spans="9:22" x14ac:dyDescent="0.25">
      <c r="J116" s="15"/>
    </row>
    <row r="117" spans="9:22" x14ac:dyDescent="0.25">
      <c r="J117" s="15"/>
    </row>
    <row r="118" spans="9:22" x14ac:dyDescent="0.25">
      <c r="J118" s="15"/>
    </row>
    <row r="119" spans="9:22" x14ac:dyDescent="0.25">
      <c r="J119" s="35"/>
    </row>
    <row r="120" spans="9:22" x14ac:dyDescent="0.25">
      <c r="J120" s="15"/>
    </row>
    <row r="124" spans="9:22" x14ac:dyDescent="0.25">
      <c r="J124" s="35"/>
    </row>
    <row r="125" spans="9:22" x14ac:dyDescent="0.25">
      <c r="J125" s="15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5370-5D4E-4B20-876C-D0C98DFC72DC}">
  <sheetPr>
    <pageSetUpPr fitToPage="1"/>
  </sheetPr>
  <dimension ref="A1:D103"/>
  <sheetViews>
    <sheetView tabSelected="1" topLeftCell="A62" zoomScale="80" zoomScaleNormal="80" workbookViewId="0">
      <selection activeCell="K85" sqref="K85"/>
    </sheetView>
  </sheetViews>
  <sheetFormatPr defaultRowHeight="15" x14ac:dyDescent="0.25"/>
  <cols>
    <col min="1" max="1" width="25.140625" style="12" bestFit="1" customWidth="1"/>
    <col min="2" max="2" width="22.28515625" style="12" customWidth="1"/>
    <col min="3" max="3" width="34.5703125" bestFit="1" customWidth="1"/>
    <col min="4" max="4" width="17.7109375" bestFit="1" customWidth="1"/>
    <col min="5" max="5" width="10.42578125" bestFit="1" customWidth="1"/>
  </cols>
  <sheetData>
    <row r="1" spans="1:4" s="12" customFormat="1" x14ac:dyDescent="0.25">
      <c r="A1" s="29" t="s">
        <v>97</v>
      </c>
      <c r="B1" s="29" t="s">
        <v>93</v>
      </c>
      <c r="C1" s="29" t="s">
        <v>70</v>
      </c>
      <c r="D1" s="30" t="s">
        <v>96</v>
      </c>
    </row>
    <row r="2" spans="1:4" x14ac:dyDescent="0.25">
      <c r="A2" s="22" t="s">
        <v>65</v>
      </c>
      <c r="B2" s="22"/>
      <c r="C2" s="24"/>
      <c r="D2" s="27"/>
    </row>
    <row r="3" spans="1:4" x14ac:dyDescent="0.25">
      <c r="A3" s="22"/>
      <c r="B3" s="24" t="s">
        <v>95</v>
      </c>
      <c r="C3" s="31" t="s">
        <v>66</v>
      </c>
      <c r="D3" s="32">
        <v>0</v>
      </c>
    </row>
    <row r="4" spans="1:4" x14ac:dyDescent="0.25">
      <c r="A4" s="22"/>
      <c r="B4" s="24" t="s">
        <v>95</v>
      </c>
      <c r="C4" s="31" t="s">
        <v>67</v>
      </c>
      <c r="D4" s="32">
        <v>0</v>
      </c>
    </row>
    <row r="5" spans="1:4" x14ac:dyDescent="0.25">
      <c r="A5" s="22"/>
      <c r="B5" s="24" t="s">
        <v>95</v>
      </c>
      <c r="C5" s="31" t="s">
        <v>68</v>
      </c>
      <c r="D5" s="32">
        <v>0</v>
      </c>
    </row>
    <row r="6" spans="1:4" x14ac:dyDescent="0.25">
      <c r="A6" s="22" t="s">
        <v>98</v>
      </c>
      <c r="B6" s="24"/>
      <c r="C6" s="24"/>
      <c r="D6" s="27"/>
    </row>
    <row r="7" spans="1:4" x14ac:dyDescent="0.25">
      <c r="A7" s="22"/>
      <c r="B7" s="24" t="s">
        <v>95</v>
      </c>
      <c r="C7" s="31" t="s">
        <v>43</v>
      </c>
      <c r="D7" s="32">
        <v>0</v>
      </c>
    </row>
    <row r="8" spans="1:4" x14ac:dyDescent="0.25">
      <c r="A8" s="22"/>
      <c r="B8" s="24" t="s">
        <v>95</v>
      </c>
      <c r="C8" s="31" t="s">
        <v>44</v>
      </c>
      <c r="D8" s="32">
        <v>0</v>
      </c>
    </row>
    <row r="9" spans="1:4" x14ac:dyDescent="0.25">
      <c r="A9" s="22" t="s">
        <v>55</v>
      </c>
      <c r="B9" s="24"/>
      <c r="C9" s="24"/>
      <c r="D9" s="27"/>
    </row>
    <row r="10" spans="1:4" x14ac:dyDescent="0.25">
      <c r="A10" s="22"/>
      <c r="B10" s="24" t="s">
        <v>94</v>
      </c>
      <c r="C10" s="31" t="s">
        <v>58</v>
      </c>
      <c r="D10" s="32">
        <v>0</v>
      </c>
    </row>
    <row r="11" spans="1:4" x14ac:dyDescent="0.25">
      <c r="A11" s="22"/>
      <c r="B11" s="24" t="s">
        <v>94</v>
      </c>
      <c r="C11" s="31" t="s">
        <v>57</v>
      </c>
      <c r="D11" s="32">
        <v>0</v>
      </c>
    </row>
    <row r="12" spans="1:4" x14ac:dyDescent="0.25">
      <c r="A12" s="22"/>
      <c r="B12" s="24" t="s">
        <v>94</v>
      </c>
      <c r="C12" s="31" t="s">
        <v>59</v>
      </c>
      <c r="D12" s="32">
        <v>0</v>
      </c>
    </row>
    <row r="13" spans="1:4" x14ac:dyDescent="0.25">
      <c r="A13" s="22"/>
      <c r="B13" s="24" t="s">
        <v>94</v>
      </c>
      <c r="C13" s="31" t="s">
        <v>60</v>
      </c>
      <c r="D13" s="32">
        <v>0</v>
      </c>
    </row>
    <row r="14" spans="1:4" x14ac:dyDescent="0.25">
      <c r="A14" s="22" t="s">
        <v>113</v>
      </c>
      <c r="B14" s="24"/>
      <c r="C14" s="24"/>
      <c r="D14" s="28"/>
    </row>
    <row r="15" spans="1:4" x14ac:dyDescent="0.25">
      <c r="A15" s="22"/>
      <c r="B15" s="24" t="s">
        <v>94</v>
      </c>
      <c r="C15" s="31" t="s">
        <v>56</v>
      </c>
      <c r="D15" s="32">
        <v>0</v>
      </c>
    </row>
    <row r="16" spans="1:4" x14ac:dyDescent="0.25">
      <c r="A16" s="22" t="s">
        <v>109</v>
      </c>
      <c r="B16" s="24"/>
      <c r="C16" s="24"/>
      <c r="D16" s="27"/>
    </row>
    <row r="17" spans="1:4" x14ac:dyDescent="0.25">
      <c r="A17" s="22"/>
      <c r="B17" s="24" t="s">
        <v>94</v>
      </c>
      <c r="C17" s="31" t="s">
        <v>81</v>
      </c>
      <c r="D17" s="32">
        <v>0</v>
      </c>
    </row>
    <row r="18" spans="1:4" x14ac:dyDescent="0.25">
      <c r="A18" s="22"/>
      <c r="B18" s="24" t="s">
        <v>94</v>
      </c>
      <c r="C18" s="31" t="s">
        <v>37</v>
      </c>
      <c r="D18" s="32">
        <v>0</v>
      </c>
    </row>
    <row r="19" spans="1:4" x14ac:dyDescent="0.25">
      <c r="A19" s="22"/>
      <c r="B19" s="24" t="s">
        <v>94</v>
      </c>
      <c r="C19" s="31" t="s">
        <v>36</v>
      </c>
      <c r="D19" s="32">
        <v>0</v>
      </c>
    </row>
    <row r="20" spans="1:4" x14ac:dyDescent="0.25">
      <c r="A20" s="22"/>
      <c r="B20" s="24" t="s">
        <v>94</v>
      </c>
      <c r="C20" s="31" t="s">
        <v>38</v>
      </c>
      <c r="D20" s="32">
        <v>0</v>
      </c>
    </row>
    <row r="21" spans="1:4" x14ac:dyDescent="0.25">
      <c r="A21" s="22"/>
      <c r="B21" s="24" t="s">
        <v>94</v>
      </c>
      <c r="C21" s="31" t="s">
        <v>39</v>
      </c>
      <c r="D21" s="32">
        <v>0</v>
      </c>
    </row>
    <row r="22" spans="1:4" x14ac:dyDescent="0.25">
      <c r="A22" s="22" t="s">
        <v>110</v>
      </c>
      <c r="B22" s="24"/>
      <c r="C22" s="24"/>
      <c r="D22" s="27"/>
    </row>
    <row r="23" spans="1:4" x14ac:dyDescent="0.25">
      <c r="A23" s="22"/>
      <c r="B23" s="24" t="s">
        <v>94</v>
      </c>
      <c r="C23" s="31" t="s">
        <v>29</v>
      </c>
      <c r="D23" s="32">
        <v>0</v>
      </c>
    </row>
    <row r="24" spans="1:4" x14ac:dyDescent="0.25">
      <c r="A24" s="22"/>
      <c r="B24" s="24" t="s">
        <v>94</v>
      </c>
      <c r="C24" s="31" t="s">
        <v>30</v>
      </c>
      <c r="D24" s="32">
        <v>0</v>
      </c>
    </row>
    <row r="25" spans="1:4" x14ac:dyDescent="0.25">
      <c r="A25" s="22" t="s">
        <v>111</v>
      </c>
      <c r="B25" s="24"/>
      <c r="C25" s="24"/>
      <c r="D25" s="27"/>
    </row>
    <row r="26" spans="1:4" x14ac:dyDescent="0.25">
      <c r="A26" s="22"/>
      <c r="B26" s="24" t="s">
        <v>94</v>
      </c>
      <c r="C26" s="25" t="s">
        <v>31</v>
      </c>
      <c r="D26" s="26">
        <v>0.1</v>
      </c>
    </row>
    <row r="27" spans="1:4" x14ac:dyDescent="0.25">
      <c r="A27" s="22"/>
      <c r="B27" s="24" t="s">
        <v>94</v>
      </c>
      <c r="C27" s="31" t="s">
        <v>32</v>
      </c>
      <c r="D27" s="32">
        <v>0</v>
      </c>
    </row>
    <row r="28" spans="1:4" x14ac:dyDescent="0.25">
      <c r="A28" s="22"/>
      <c r="B28" s="24" t="s">
        <v>94</v>
      </c>
      <c r="C28" s="31" t="s">
        <v>33</v>
      </c>
      <c r="D28" s="32">
        <v>0</v>
      </c>
    </row>
    <row r="29" spans="1:4" x14ac:dyDescent="0.25">
      <c r="A29" s="22" t="s">
        <v>112</v>
      </c>
      <c r="B29" s="24"/>
      <c r="C29" s="24"/>
      <c r="D29" s="27"/>
    </row>
    <row r="30" spans="1:4" x14ac:dyDescent="0.25">
      <c r="A30" s="22"/>
      <c r="B30" s="24" t="s">
        <v>94</v>
      </c>
      <c r="C30" s="31" t="s">
        <v>34</v>
      </c>
      <c r="D30" s="32">
        <v>0</v>
      </c>
    </row>
    <row r="31" spans="1:4" x14ac:dyDescent="0.25">
      <c r="A31" s="22"/>
      <c r="B31" s="24" t="s">
        <v>94</v>
      </c>
      <c r="C31" s="31" t="s">
        <v>35</v>
      </c>
      <c r="D31" s="32">
        <v>0</v>
      </c>
    </row>
    <row r="32" spans="1:4" x14ac:dyDescent="0.25">
      <c r="A32" s="22" t="s">
        <v>0</v>
      </c>
      <c r="B32" s="24"/>
      <c r="C32" s="24"/>
      <c r="D32" s="23"/>
    </row>
    <row r="33" spans="1:4" x14ac:dyDescent="0.25">
      <c r="A33" s="22"/>
      <c r="B33" s="24" t="s">
        <v>94</v>
      </c>
      <c r="C33" s="25" t="s">
        <v>1</v>
      </c>
      <c r="D33" s="26">
        <v>0.1</v>
      </c>
    </row>
    <row r="34" spans="1:4" x14ac:dyDescent="0.25">
      <c r="A34" s="22"/>
      <c r="B34" s="24" t="s">
        <v>94</v>
      </c>
      <c r="C34" s="31" t="s">
        <v>2</v>
      </c>
      <c r="D34" s="32">
        <v>0</v>
      </c>
    </row>
    <row r="35" spans="1:4" x14ac:dyDescent="0.25">
      <c r="A35" s="22"/>
      <c r="B35" s="24" t="s">
        <v>94</v>
      </c>
      <c r="C35" s="31" t="s">
        <v>3</v>
      </c>
      <c r="D35" s="32">
        <v>0</v>
      </c>
    </row>
    <row r="36" spans="1:4" x14ac:dyDescent="0.25">
      <c r="A36" s="22"/>
      <c r="B36" s="24" t="s">
        <v>94</v>
      </c>
      <c r="C36" s="31" t="s">
        <v>4</v>
      </c>
      <c r="D36" s="32">
        <v>0</v>
      </c>
    </row>
    <row r="37" spans="1:4" x14ac:dyDescent="0.25">
      <c r="A37" s="22" t="s">
        <v>108</v>
      </c>
      <c r="B37" s="24"/>
      <c r="C37" s="24"/>
      <c r="D37" s="27"/>
    </row>
    <row r="38" spans="1:4" x14ac:dyDescent="0.25">
      <c r="A38" s="22"/>
      <c r="B38" s="24" t="s">
        <v>94</v>
      </c>
      <c r="C38" s="25" t="s">
        <v>5</v>
      </c>
      <c r="D38" s="26">
        <v>0.1</v>
      </c>
    </row>
    <row r="39" spans="1:4" x14ac:dyDescent="0.25">
      <c r="A39" s="22" t="s">
        <v>107</v>
      </c>
      <c r="B39" s="24"/>
      <c r="C39" s="24"/>
      <c r="D39" s="27"/>
    </row>
    <row r="40" spans="1:4" x14ac:dyDescent="0.25">
      <c r="A40" s="22"/>
      <c r="B40" s="24" t="s">
        <v>94</v>
      </c>
      <c r="C40" s="25" t="s">
        <v>74</v>
      </c>
      <c r="D40" s="26">
        <v>0.1</v>
      </c>
    </row>
    <row r="41" spans="1:4" x14ac:dyDescent="0.25">
      <c r="A41" s="22"/>
      <c r="B41" s="24" t="s">
        <v>94</v>
      </c>
      <c r="C41" s="31" t="s">
        <v>6</v>
      </c>
      <c r="D41" s="32">
        <v>0</v>
      </c>
    </row>
    <row r="42" spans="1:4" x14ac:dyDescent="0.25">
      <c r="A42" s="22" t="s">
        <v>106</v>
      </c>
      <c r="B42" s="24"/>
      <c r="C42" s="24"/>
      <c r="D42" s="27"/>
    </row>
    <row r="43" spans="1:4" x14ac:dyDescent="0.25">
      <c r="A43" s="22"/>
      <c r="B43" s="24" t="s">
        <v>94</v>
      </c>
      <c r="C43" s="31" t="s">
        <v>7</v>
      </c>
      <c r="D43" s="32">
        <v>0</v>
      </c>
    </row>
    <row r="44" spans="1:4" x14ac:dyDescent="0.25">
      <c r="A44" s="22" t="s">
        <v>105</v>
      </c>
      <c r="B44" s="24"/>
      <c r="C44" s="24"/>
      <c r="D44" s="27"/>
    </row>
    <row r="45" spans="1:4" x14ac:dyDescent="0.25">
      <c r="A45" s="22"/>
      <c r="B45" s="24" t="s">
        <v>94</v>
      </c>
      <c r="C45" s="25" t="s">
        <v>8</v>
      </c>
      <c r="D45" s="26">
        <v>0.1</v>
      </c>
    </row>
    <row r="46" spans="1:4" x14ac:dyDescent="0.25">
      <c r="A46" s="22"/>
      <c r="B46" s="24" t="s">
        <v>94</v>
      </c>
      <c r="C46" s="31" t="s">
        <v>9</v>
      </c>
      <c r="D46" s="32">
        <v>0</v>
      </c>
    </row>
    <row r="47" spans="1:4" x14ac:dyDescent="0.25">
      <c r="A47" s="22"/>
      <c r="B47" s="24" t="s">
        <v>94</v>
      </c>
      <c r="C47" s="31" t="s">
        <v>90</v>
      </c>
      <c r="D47" s="32">
        <v>0</v>
      </c>
    </row>
    <row r="48" spans="1:4" x14ac:dyDescent="0.25">
      <c r="A48" s="22" t="s">
        <v>10</v>
      </c>
      <c r="B48" s="24"/>
      <c r="C48" s="24"/>
      <c r="D48" s="27"/>
    </row>
    <row r="49" spans="1:4" x14ac:dyDescent="0.25">
      <c r="A49" s="22"/>
      <c r="B49" s="24" t="s">
        <v>94</v>
      </c>
      <c r="C49" s="25" t="s">
        <v>22</v>
      </c>
      <c r="D49" s="26">
        <v>0.1</v>
      </c>
    </row>
    <row r="50" spans="1:4" x14ac:dyDescent="0.25">
      <c r="A50" s="22"/>
      <c r="B50" s="24" t="s">
        <v>94</v>
      </c>
      <c r="C50" s="31" t="s">
        <v>24</v>
      </c>
      <c r="D50" s="32">
        <v>0</v>
      </c>
    </row>
    <row r="51" spans="1:4" x14ac:dyDescent="0.25">
      <c r="A51" s="22"/>
      <c r="B51" s="24" t="s">
        <v>94</v>
      </c>
      <c r="C51" s="31" t="s">
        <v>23</v>
      </c>
      <c r="D51" s="32">
        <v>0</v>
      </c>
    </row>
    <row r="52" spans="1:4" x14ac:dyDescent="0.25">
      <c r="A52" s="22"/>
      <c r="B52" s="24"/>
      <c r="C52" s="24"/>
      <c r="D52" s="27"/>
    </row>
    <row r="53" spans="1:4" x14ac:dyDescent="0.25">
      <c r="A53" s="22"/>
      <c r="B53" s="24" t="s">
        <v>94</v>
      </c>
      <c r="C53" s="25" t="s">
        <v>25</v>
      </c>
      <c r="D53" s="26">
        <v>0.1</v>
      </c>
    </row>
    <row r="54" spans="1:4" x14ac:dyDescent="0.25">
      <c r="A54" s="22"/>
      <c r="B54" s="24"/>
      <c r="C54" s="24"/>
      <c r="D54" s="27"/>
    </row>
    <row r="55" spans="1:4" x14ac:dyDescent="0.25">
      <c r="A55" s="22"/>
      <c r="B55" s="24" t="s">
        <v>94</v>
      </c>
      <c r="C55" s="31" t="s">
        <v>26</v>
      </c>
      <c r="D55" s="32" t="s">
        <v>92</v>
      </c>
    </row>
    <row r="56" spans="1:4" x14ac:dyDescent="0.25">
      <c r="A56" s="22" t="s">
        <v>103</v>
      </c>
      <c r="B56" s="24"/>
      <c r="C56" s="24"/>
      <c r="D56" s="27"/>
    </row>
    <row r="57" spans="1:4" x14ac:dyDescent="0.25">
      <c r="A57" s="22"/>
      <c r="B57" s="24" t="s">
        <v>94</v>
      </c>
      <c r="C57" s="25" t="s">
        <v>11</v>
      </c>
      <c r="D57" s="26">
        <v>0.1</v>
      </c>
    </row>
    <row r="58" spans="1:4" x14ac:dyDescent="0.25">
      <c r="A58" s="22"/>
      <c r="B58" s="24" t="s">
        <v>94</v>
      </c>
      <c r="C58" s="31" t="s">
        <v>13</v>
      </c>
      <c r="D58" s="32">
        <v>0</v>
      </c>
    </row>
    <row r="59" spans="1:4" x14ac:dyDescent="0.25">
      <c r="A59" s="22"/>
      <c r="B59" s="24" t="s">
        <v>94</v>
      </c>
      <c r="C59" s="31" t="s">
        <v>12</v>
      </c>
      <c r="D59" s="32">
        <v>0</v>
      </c>
    </row>
    <row r="60" spans="1:4" x14ac:dyDescent="0.25">
      <c r="A60" s="22" t="s">
        <v>102</v>
      </c>
      <c r="B60" s="24"/>
      <c r="C60" s="24"/>
      <c r="D60" s="27"/>
    </row>
    <row r="61" spans="1:4" x14ac:dyDescent="0.25">
      <c r="A61" s="22"/>
      <c r="B61" s="24" t="s">
        <v>94</v>
      </c>
      <c r="C61" s="25" t="s">
        <v>82</v>
      </c>
      <c r="D61" s="26">
        <v>0.1</v>
      </c>
    </row>
    <row r="62" spans="1:4" x14ac:dyDescent="0.25">
      <c r="A62" s="22"/>
      <c r="B62" s="24" t="s">
        <v>94</v>
      </c>
      <c r="C62" s="25" t="s">
        <v>83</v>
      </c>
      <c r="D62" s="26">
        <v>0.1</v>
      </c>
    </row>
    <row r="63" spans="1:4" x14ac:dyDescent="0.25">
      <c r="A63" s="22"/>
      <c r="B63" s="24" t="s">
        <v>94</v>
      </c>
      <c r="C63" s="31" t="s">
        <v>84</v>
      </c>
      <c r="D63" s="32">
        <v>0</v>
      </c>
    </row>
    <row r="64" spans="1:4" x14ac:dyDescent="0.25">
      <c r="A64" s="22"/>
      <c r="B64" s="24" t="s">
        <v>94</v>
      </c>
      <c r="C64" s="31" t="s">
        <v>88</v>
      </c>
      <c r="D64" s="32">
        <v>0</v>
      </c>
    </row>
    <row r="65" spans="1:4" x14ac:dyDescent="0.25">
      <c r="A65" s="22" t="s">
        <v>101</v>
      </c>
      <c r="B65" s="24"/>
      <c r="C65" s="24"/>
      <c r="D65" s="27"/>
    </row>
    <row r="66" spans="1:4" x14ac:dyDescent="0.25">
      <c r="A66" s="22"/>
      <c r="B66" s="24" t="s">
        <v>94</v>
      </c>
      <c r="C66" s="31" t="s">
        <v>86</v>
      </c>
      <c r="D66" s="32">
        <v>0</v>
      </c>
    </row>
    <row r="67" spans="1:4" x14ac:dyDescent="0.25">
      <c r="A67" s="22"/>
      <c r="B67" s="24" t="s">
        <v>94</v>
      </c>
      <c r="C67" s="31" t="s">
        <v>87</v>
      </c>
      <c r="D67" s="32">
        <v>0</v>
      </c>
    </row>
    <row r="68" spans="1:4" x14ac:dyDescent="0.25">
      <c r="A68" s="22" t="s">
        <v>104</v>
      </c>
      <c r="B68" s="24"/>
      <c r="C68" s="24"/>
      <c r="D68" s="27"/>
    </row>
    <row r="69" spans="1:4" x14ac:dyDescent="0.25">
      <c r="A69" s="22"/>
      <c r="B69" s="24" t="s">
        <v>94</v>
      </c>
      <c r="C69" s="25" t="s">
        <v>15</v>
      </c>
      <c r="D69" s="26">
        <v>0.1</v>
      </c>
    </row>
    <row r="70" spans="1:4" x14ac:dyDescent="0.25">
      <c r="A70" s="22"/>
      <c r="B70" s="24" t="s">
        <v>94</v>
      </c>
      <c r="C70" s="25" t="s">
        <v>14</v>
      </c>
      <c r="D70" s="26">
        <v>0.1</v>
      </c>
    </row>
    <row r="71" spans="1:4" x14ac:dyDescent="0.25">
      <c r="A71" s="22"/>
      <c r="B71" s="24" t="s">
        <v>94</v>
      </c>
      <c r="C71" s="31" t="s">
        <v>16</v>
      </c>
      <c r="D71" s="32">
        <v>0</v>
      </c>
    </row>
    <row r="72" spans="1:4" x14ac:dyDescent="0.25">
      <c r="A72" s="22"/>
      <c r="B72" s="24" t="s">
        <v>94</v>
      </c>
      <c r="C72" s="31" t="s">
        <v>17</v>
      </c>
      <c r="D72" s="32">
        <v>0</v>
      </c>
    </row>
    <row r="73" spans="1:4" x14ac:dyDescent="0.25">
      <c r="A73" s="22" t="s">
        <v>100</v>
      </c>
      <c r="B73" s="24"/>
      <c r="C73" s="24"/>
      <c r="D73" s="27"/>
    </row>
    <row r="74" spans="1:4" x14ac:dyDescent="0.25">
      <c r="A74" s="22"/>
      <c r="B74" s="24" t="s">
        <v>94</v>
      </c>
      <c r="C74" s="25" t="s">
        <v>18</v>
      </c>
      <c r="D74" s="26">
        <v>0.1</v>
      </c>
    </row>
    <row r="75" spans="1:4" x14ac:dyDescent="0.25">
      <c r="A75" s="22"/>
      <c r="B75" s="24" t="s">
        <v>94</v>
      </c>
      <c r="C75" s="25" t="s">
        <v>19</v>
      </c>
      <c r="D75" s="26">
        <v>0.1</v>
      </c>
    </row>
    <row r="76" spans="1:4" x14ac:dyDescent="0.25">
      <c r="A76" s="22"/>
      <c r="B76" s="24" t="s">
        <v>94</v>
      </c>
      <c r="C76" s="31" t="s">
        <v>21</v>
      </c>
      <c r="D76" s="32">
        <v>0</v>
      </c>
    </row>
    <row r="77" spans="1:4" x14ac:dyDescent="0.25">
      <c r="A77" s="22"/>
      <c r="B77" s="24" t="s">
        <v>94</v>
      </c>
      <c r="C77" s="31" t="s">
        <v>20</v>
      </c>
      <c r="D77" s="32">
        <v>0</v>
      </c>
    </row>
    <row r="78" spans="1:4" x14ac:dyDescent="0.25">
      <c r="A78" s="22" t="s">
        <v>99</v>
      </c>
      <c r="B78" s="24"/>
      <c r="C78" s="24"/>
      <c r="D78" s="27"/>
    </row>
    <row r="79" spans="1:4" x14ac:dyDescent="0.25">
      <c r="A79" s="22"/>
      <c r="B79" s="24" t="s">
        <v>94</v>
      </c>
      <c r="C79" s="31" t="s">
        <v>27</v>
      </c>
      <c r="D79" s="32">
        <v>0</v>
      </c>
    </row>
    <row r="80" spans="1:4" x14ac:dyDescent="0.25">
      <c r="A80" s="22"/>
      <c r="B80" s="24" t="s">
        <v>94</v>
      </c>
      <c r="C80" s="31" t="s">
        <v>85</v>
      </c>
      <c r="D80" s="32">
        <v>0</v>
      </c>
    </row>
    <row r="81" spans="1:4" x14ac:dyDescent="0.25">
      <c r="A81" s="22" t="s">
        <v>40</v>
      </c>
      <c r="B81" s="24"/>
      <c r="C81" s="24"/>
      <c r="D81" s="27"/>
    </row>
    <row r="82" spans="1:4" x14ac:dyDescent="0.25">
      <c r="A82" s="22"/>
      <c r="B82" s="24"/>
      <c r="C82" s="25" t="s">
        <v>120</v>
      </c>
      <c r="D82" s="26">
        <v>0.1</v>
      </c>
    </row>
    <row r="83" spans="1:4" x14ac:dyDescent="0.25">
      <c r="A83" s="22"/>
      <c r="B83" s="24" t="s">
        <v>94</v>
      </c>
      <c r="C83" s="31" t="s">
        <v>41</v>
      </c>
      <c r="D83" s="32">
        <v>0</v>
      </c>
    </row>
    <row r="84" spans="1:4" x14ac:dyDescent="0.25">
      <c r="A84" s="22" t="s">
        <v>53</v>
      </c>
      <c r="B84" s="24"/>
      <c r="C84" s="24"/>
      <c r="D84" s="27"/>
    </row>
    <row r="85" spans="1:4" x14ac:dyDescent="0.25">
      <c r="A85" s="22"/>
      <c r="B85" s="24" t="s">
        <v>94</v>
      </c>
      <c r="C85" s="31" t="s">
        <v>54</v>
      </c>
      <c r="D85" s="32">
        <v>0</v>
      </c>
    </row>
    <row r="86" spans="1:4" x14ac:dyDescent="0.25">
      <c r="A86" s="22" t="s">
        <v>114</v>
      </c>
      <c r="B86" s="24"/>
      <c r="C86" s="24"/>
      <c r="D86" s="27"/>
    </row>
    <row r="87" spans="1:4" x14ac:dyDescent="0.25">
      <c r="A87" s="22"/>
      <c r="B87" s="24" t="s">
        <v>94</v>
      </c>
      <c r="C87" s="25" t="s">
        <v>62</v>
      </c>
      <c r="D87" s="26">
        <v>0.1</v>
      </c>
    </row>
    <row r="88" spans="1:4" x14ac:dyDescent="0.25">
      <c r="A88" s="22"/>
      <c r="B88" s="24" t="s">
        <v>94</v>
      </c>
      <c r="C88" s="31" t="s">
        <v>64</v>
      </c>
      <c r="D88" s="32">
        <v>0</v>
      </c>
    </row>
    <row r="89" spans="1:4" x14ac:dyDescent="0.25">
      <c r="A89" s="22"/>
      <c r="B89" s="24" t="s">
        <v>94</v>
      </c>
      <c r="C89" s="31" t="s">
        <v>63</v>
      </c>
      <c r="D89" s="32">
        <v>0</v>
      </c>
    </row>
    <row r="90" spans="1:4" x14ac:dyDescent="0.25">
      <c r="A90" s="22" t="s">
        <v>45</v>
      </c>
      <c r="B90" s="24"/>
      <c r="C90" s="24"/>
      <c r="D90" s="27"/>
    </row>
    <row r="91" spans="1:4" x14ac:dyDescent="0.25">
      <c r="A91" s="22"/>
      <c r="B91" s="24" t="s">
        <v>94</v>
      </c>
      <c r="C91" s="25" t="s">
        <v>46</v>
      </c>
      <c r="D91" s="26">
        <v>0.1</v>
      </c>
    </row>
    <row r="92" spans="1:4" x14ac:dyDescent="0.25">
      <c r="A92" s="22"/>
      <c r="B92" s="24" t="s">
        <v>94</v>
      </c>
      <c r="C92" s="25" t="s">
        <v>48</v>
      </c>
      <c r="D92" s="26">
        <v>0.1</v>
      </c>
    </row>
    <row r="93" spans="1:4" x14ac:dyDescent="0.25">
      <c r="A93" s="22"/>
      <c r="B93" s="24" t="s">
        <v>94</v>
      </c>
      <c r="C93" s="31" t="s">
        <v>47</v>
      </c>
      <c r="D93" s="32">
        <v>0</v>
      </c>
    </row>
    <row r="94" spans="1:4" x14ac:dyDescent="0.25">
      <c r="A94" s="22" t="s">
        <v>49</v>
      </c>
      <c r="B94" s="24"/>
      <c r="C94" s="24"/>
      <c r="D94" s="27"/>
    </row>
    <row r="95" spans="1:4" x14ac:dyDescent="0.25">
      <c r="A95" s="22"/>
      <c r="B95" s="24" t="s">
        <v>94</v>
      </c>
      <c r="C95" s="25" t="s">
        <v>51</v>
      </c>
      <c r="D95" s="26">
        <v>0.1</v>
      </c>
    </row>
    <row r="96" spans="1:4" x14ac:dyDescent="0.25">
      <c r="A96" s="22"/>
      <c r="B96" s="24" t="s">
        <v>94</v>
      </c>
      <c r="C96" s="25" t="s">
        <v>50</v>
      </c>
      <c r="D96" s="26">
        <v>0.1</v>
      </c>
    </row>
    <row r="97" spans="1:4" x14ac:dyDescent="0.25">
      <c r="A97" s="22"/>
      <c r="B97" s="24" t="s">
        <v>94</v>
      </c>
      <c r="C97" s="31" t="s">
        <v>52</v>
      </c>
      <c r="D97" s="32">
        <v>0</v>
      </c>
    </row>
    <row r="98" spans="1:4" x14ac:dyDescent="0.25">
      <c r="D98" s="1"/>
    </row>
    <row r="99" spans="1:4" x14ac:dyDescent="0.25">
      <c r="D99" s="1"/>
    </row>
    <row r="100" spans="1:4" x14ac:dyDescent="0.25">
      <c r="D100" s="1"/>
    </row>
    <row r="101" spans="1:4" x14ac:dyDescent="0.25">
      <c r="D101" s="1"/>
    </row>
    <row r="102" spans="1:4" x14ac:dyDescent="0.25">
      <c r="D102" s="1"/>
    </row>
    <row r="103" spans="1:4" x14ac:dyDescent="0.25">
      <c r="D103" s="1"/>
    </row>
  </sheetData>
  <pageMargins left="0.7" right="0.7" top="0.75" bottom="0.75" header="0.3" footer="0.3"/>
  <pageSetup paperSize="9" scale="87" fitToHeight="2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E2B34D00D91044B2843DC078BF5C23" ma:contentTypeVersion="15" ma:contentTypeDescription="Create a new document." ma:contentTypeScope="" ma:versionID="a1c51141e5214b3f3d005d7d0af4d2cf">
  <xsd:schema xmlns:xsd="http://www.w3.org/2001/XMLSchema" xmlns:xs="http://www.w3.org/2001/XMLSchema" xmlns:p="http://schemas.microsoft.com/office/2006/metadata/properties" xmlns:ns2="d4641c7b-48a2-43ef-b809-05a9d05d02ce" xmlns:ns3="f52afb24-940c-4123-9886-5969029fd9cf" targetNamespace="http://schemas.microsoft.com/office/2006/metadata/properties" ma:root="true" ma:fieldsID="cd00a9755f133d87b0b606cc4d1017a9" ns2:_="" ns3:_="">
    <xsd:import namespace="d4641c7b-48a2-43ef-b809-05a9d05d02ce"/>
    <xsd:import namespace="f52afb24-940c-4123-9886-5969029fd9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41c7b-48a2-43ef-b809-05a9d05d0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ac8aaa4-b835-4625-9eb0-65194298e6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afb24-940c-4123-9886-5969029fd9c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330c9d0-c10a-459a-bedf-ef14bd59506e}" ma:internalName="TaxCatchAll" ma:showField="CatchAllData" ma:web="f52afb24-940c-4123-9886-5969029fd9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2afb24-940c-4123-9886-5969029fd9cf" xsi:nil="true"/>
    <lcf76f155ced4ddcb4097134ff3c332f xmlns="d4641c7b-48a2-43ef-b809-05a9d05d02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64F3D1-47EF-4203-90D9-C0733CC2E6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BD55F-AF85-404A-96ED-D808AC807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41c7b-48a2-43ef-b809-05a9d05d02ce"/>
    <ds:schemaRef ds:uri="f52afb24-940c-4123-9886-5969029fd9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EA6879-130E-4133-9522-410C76083824}">
  <ds:schemaRefs>
    <ds:schemaRef ds:uri="http://schemas.microsoft.com/office/2006/metadata/properties"/>
    <ds:schemaRef ds:uri="http://schemas.microsoft.com/office/infopath/2007/PartnerControls"/>
    <ds:schemaRef ds:uri="f52afb24-940c-4123-9886-5969029fd9cf"/>
    <ds:schemaRef ds:uri="d4641c7b-48a2-43ef-b809-05a9d05d0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Bron</vt:lpstr>
      <vt:lpstr>Voorstel</vt:lpstr>
      <vt:lpstr>Voorstel!Afdrukbereik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 Persijn | Somental Care</dc:creator>
  <cp:lastModifiedBy>Coen Persijn | Somental Care</cp:lastModifiedBy>
  <cp:lastPrinted>2025-11-18T11:26:35Z</cp:lastPrinted>
  <dcterms:created xsi:type="dcterms:W3CDTF">2025-11-13T13:34:52Z</dcterms:created>
  <dcterms:modified xsi:type="dcterms:W3CDTF">2026-06-30T14:25:53Z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0x01010069E2B34D00D91044B2843DC078BF5C23</vt:lpwstr>
  </property>
  <property fmtid="{D5CDD505-2E9C-101B-9397-08002B2CF9AE}" pid="3" name="MediaServiceImageTags">
    <vt:lpwstr/>
  </property>
</Properties>
</file>